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ood Thana-ek\Documents\EE532\"/>
    </mc:Choice>
  </mc:AlternateContent>
  <xr:revisionPtr revIDLastSave="0" documentId="13_ncr:1_{30C1A2D4-718A-4699-8369-C3E120376D63}" xr6:coauthVersionLast="45" xr6:coauthVersionMax="45" xr10:uidLastSave="{00000000-0000-0000-0000-000000000000}"/>
  <bookViews>
    <workbookView xWindow="-120" yWindow="-120" windowWidth="29040" windowHeight="16440" xr2:uid="{FEA2636C-245F-4CBD-93EA-C05F6B70B485}"/>
  </bookViews>
  <sheets>
    <sheet name="DCF" sheetId="2" r:id="rId1"/>
    <sheet name="Discount Rate" sheetId="3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1" i="2" l="1"/>
  <c r="H21" i="2" s="1"/>
  <c r="I21" i="2" s="1"/>
  <c r="J21" i="2" s="1"/>
  <c r="K21" i="2" s="1"/>
  <c r="C15" i="3"/>
  <c r="C19" i="3" s="1"/>
  <c r="C11" i="3"/>
  <c r="C10" i="3"/>
  <c r="C9" i="2"/>
  <c r="D18" i="2"/>
  <c r="E18" i="2"/>
  <c r="C18" i="2"/>
  <c r="D16" i="2"/>
  <c r="E16" i="2"/>
  <c r="C16" i="2"/>
  <c r="D14" i="2"/>
  <c r="E14" i="2"/>
  <c r="C14" i="2"/>
  <c r="C7" i="2"/>
  <c r="E7" i="2"/>
  <c r="E9" i="2" s="1"/>
  <c r="D7" i="2"/>
  <c r="D9" i="2" s="1"/>
  <c r="D11" i="2" s="1"/>
  <c r="D19" i="2" s="1"/>
  <c r="D22" i="2" s="1"/>
  <c r="D24" i="2" s="1"/>
  <c r="E6" i="2"/>
  <c r="D6" i="2"/>
  <c r="F5" i="2" l="1"/>
  <c r="F17" i="2" s="1"/>
  <c r="E11" i="2"/>
  <c r="E19" i="2" s="1"/>
  <c r="E22" i="2" s="1"/>
  <c r="E24" i="2" s="1"/>
  <c r="C11" i="2"/>
  <c r="C19" i="2" s="1"/>
  <c r="C22" i="2" s="1"/>
  <c r="C24" i="2" s="1"/>
  <c r="H11" i="3"/>
  <c r="O23" i="2" s="1"/>
  <c r="I25" i="2" s="1"/>
  <c r="H10" i="3"/>
  <c r="G25" i="2" l="1"/>
  <c r="J25" i="2"/>
  <c r="F25" i="2"/>
  <c r="H25" i="2"/>
  <c r="G5" i="2"/>
  <c r="G13" i="2" s="1"/>
  <c r="F15" i="2"/>
  <c r="F13" i="2"/>
  <c r="F7" i="2"/>
  <c r="F9" i="2" s="1"/>
  <c r="F11" i="2" s="1"/>
  <c r="F19" i="2" l="1"/>
  <c r="F22" i="2" s="1"/>
  <c r="F24" i="2" s="1"/>
  <c r="F26" i="2" s="1"/>
  <c r="G17" i="2"/>
  <c r="H5" i="2"/>
  <c r="H7" i="2" s="1"/>
  <c r="G15" i="2"/>
  <c r="G7" i="2"/>
  <c r="G9" i="2"/>
  <c r="G11" i="2" s="1"/>
  <c r="H15" i="2"/>
  <c r="I5" i="2"/>
  <c r="G19" i="2" l="1"/>
  <c r="G22" i="2" s="1"/>
  <c r="G24" i="2" s="1"/>
  <c r="G26" i="2" s="1"/>
  <c r="H17" i="2"/>
  <c r="H13" i="2"/>
  <c r="H9" i="2"/>
  <c r="H11" i="2" s="1"/>
  <c r="H19" i="2" s="1"/>
  <c r="H22" i="2" s="1"/>
  <c r="H24" i="2" s="1"/>
  <c r="H26" i="2" s="1"/>
  <c r="I17" i="2"/>
  <c r="I13" i="2"/>
  <c r="I15" i="2"/>
  <c r="I7" i="2"/>
  <c r="J5" i="2"/>
  <c r="I9" i="2" l="1"/>
  <c r="I11" i="2" s="1"/>
  <c r="I19" i="2" s="1"/>
  <c r="I22" i="2" s="1"/>
  <c r="I24" i="2" s="1"/>
  <c r="I26" i="2" s="1"/>
  <c r="J15" i="2"/>
  <c r="J7" i="2"/>
  <c r="J13" i="2"/>
  <c r="J17" i="2"/>
  <c r="J9" i="2" l="1"/>
  <c r="J11" i="2" s="1"/>
  <c r="J19" i="2" s="1"/>
  <c r="J22" i="2" s="1"/>
  <c r="K22" i="2" s="1"/>
  <c r="J23" i="2" s="1"/>
  <c r="J24" i="2" s="1"/>
  <c r="J26" i="2" s="1"/>
  <c r="C27" i="2" s="1"/>
</calcChain>
</file>

<file path=xl/sharedStrings.xml><?xml version="1.0" encoding="utf-8"?>
<sst xmlns="http://schemas.openxmlformats.org/spreadsheetml/2006/main" count="68" uniqueCount="62">
  <si>
    <t>Company A</t>
  </si>
  <si>
    <t>Company B</t>
  </si>
  <si>
    <t>Enterprise Value</t>
  </si>
  <si>
    <t>2019A</t>
  </si>
  <si>
    <t>2020E</t>
  </si>
  <si>
    <t>2021E</t>
  </si>
  <si>
    <t>2018A</t>
  </si>
  <si>
    <t>Revenue</t>
  </si>
  <si>
    <t>Value</t>
  </si>
  <si>
    <t>N/A</t>
  </si>
  <si>
    <t>Historical</t>
  </si>
  <si>
    <t>Projected</t>
  </si>
  <si>
    <t>2017A</t>
  </si>
  <si>
    <t>2022E</t>
  </si>
  <si>
    <t>2023E</t>
  </si>
  <si>
    <t>2024E</t>
  </si>
  <si>
    <t>EBIT</t>
  </si>
  <si>
    <t>% Growth</t>
  </si>
  <si>
    <t>% EBIT Margin</t>
  </si>
  <si>
    <t>% Tax Rate</t>
  </si>
  <si>
    <t>EBIT(1-T)</t>
  </si>
  <si>
    <t>% Revenue</t>
  </si>
  <si>
    <t>(-) Tax Expense</t>
  </si>
  <si>
    <t>(+) D&amp;A</t>
  </si>
  <si>
    <t>(+/-) Change in NWC</t>
  </si>
  <si>
    <t>(-) Capex</t>
  </si>
  <si>
    <t>Unlevered FCF</t>
  </si>
  <si>
    <t>Units: USD MM</t>
  </si>
  <si>
    <t>Trading Comps</t>
  </si>
  <si>
    <t>Company C</t>
  </si>
  <si>
    <t>Company D</t>
  </si>
  <si>
    <t>Company E</t>
  </si>
  <si>
    <t>Name</t>
  </si>
  <si>
    <t>Levered Beta</t>
  </si>
  <si>
    <t>Debt</t>
  </si>
  <si>
    <t>Beta</t>
  </si>
  <si>
    <t xml:space="preserve">Levered </t>
  </si>
  <si>
    <t>Equity</t>
  </si>
  <si>
    <t>Tax Rate</t>
  </si>
  <si>
    <t xml:space="preserve">Unlevered </t>
  </si>
  <si>
    <t>D/E</t>
  </si>
  <si>
    <t>Ratio</t>
  </si>
  <si>
    <t>Wd</t>
  </si>
  <si>
    <t>We</t>
  </si>
  <si>
    <t>Median</t>
  </si>
  <si>
    <t>Mean</t>
  </si>
  <si>
    <t>Rf</t>
  </si>
  <si>
    <t>Rm</t>
  </si>
  <si>
    <t>Target Company's D/E</t>
  </si>
  <si>
    <t>Unlevered Beta</t>
  </si>
  <si>
    <t>Ke</t>
  </si>
  <si>
    <t>WACC Calculation</t>
  </si>
  <si>
    <t>Kd</t>
  </si>
  <si>
    <t>WACC</t>
  </si>
  <si>
    <t>Period</t>
  </si>
  <si>
    <t>Terminal Growth Rate</t>
  </si>
  <si>
    <t>Terminal Value</t>
  </si>
  <si>
    <t>Free Cash Flows</t>
  </si>
  <si>
    <t>Discount Rate</t>
  </si>
  <si>
    <t>PV</t>
  </si>
  <si>
    <t>Unlevered Beta = Levered Beta / (1+(1-Tax Rate)*(D/E))</t>
  </si>
  <si>
    <t xml:space="preserve">Levered Beta = Unlevered Beta*(1+(1-Tax Rate)*(D/E))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</si>
</sst>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0.0%"/>
    <numFmt numFmtId="168" formatCode="0.0\x"/>
    <numFmt numFmtId="171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11"/>
      <color rgb="FF0000F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5">
    <xf numFmtId="0" fontId="0" fillId="0" borderId="0" xfId="0"/>
    <xf numFmtId="0" fontId="0" fillId="2" borderId="0" xfId="0" applyFill="1"/>
    <xf numFmtId="0" fontId="0" fillId="2" borderId="0" xfId="0" applyFill="1" applyAlignment="1">
      <alignment horizontal="right"/>
    </xf>
    <xf numFmtId="164" fontId="0" fillId="2" borderId="0" xfId="2" applyNumberFormat="1" applyFont="1" applyFill="1"/>
    <xf numFmtId="0" fontId="3" fillId="2" borderId="0" xfId="0" applyFont="1" applyFill="1" applyAlignment="1">
      <alignment horizontal="right"/>
    </xf>
    <xf numFmtId="0" fontId="3" fillId="2" borderId="1" xfId="0" applyFont="1" applyFill="1" applyBorder="1" applyAlignment="1">
      <alignment horizontal="center"/>
    </xf>
    <xf numFmtId="0" fontId="2" fillId="3" borderId="0" xfId="0" applyFont="1" applyFill="1"/>
    <xf numFmtId="0" fontId="4" fillId="3" borderId="0" xfId="0" applyFont="1" applyFill="1"/>
    <xf numFmtId="0" fontId="0" fillId="2" borderId="0" xfId="0" applyFill="1" applyAlignment="1">
      <alignment horizontal="left" indent="1"/>
    </xf>
    <xf numFmtId="164" fontId="0" fillId="2" borderId="0" xfId="0" applyNumberFormat="1" applyFill="1"/>
    <xf numFmtId="3" fontId="0" fillId="2" borderId="0" xfId="0" applyNumberFormat="1" applyFill="1"/>
    <xf numFmtId="9" fontId="0" fillId="2" borderId="0" xfId="0" applyNumberFormat="1" applyFill="1"/>
    <xf numFmtId="37" fontId="0" fillId="2" borderId="0" xfId="0" applyNumberFormat="1" applyFill="1"/>
    <xf numFmtId="3" fontId="0" fillId="2" borderId="0" xfId="0" applyNumberFormat="1" applyFill="1" applyAlignment="1">
      <alignment horizontal="left" indent="1"/>
    </xf>
    <xf numFmtId="164" fontId="0" fillId="4" borderId="2" xfId="0" applyNumberFormat="1" applyFill="1" applyBorder="1"/>
    <xf numFmtId="3" fontId="3" fillId="2" borderId="0" xfId="0" applyNumberFormat="1" applyFont="1" applyFill="1"/>
    <xf numFmtId="3" fontId="3" fillId="2" borderId="3" xfId="0" applyNumberFormat="1" applyFont="1" applyFill="1" applyBorder="1"/>
    <xf numFmtId="9" fontId="0" fillId="4" borderId="4" xfId="0" applyNumberFormat="1" applyFill="1" applyBorder="1"/>
    <xf numFmtId="3" fontId="3" fillId="2" borderId="5" xfId="0" applyNumberFormat="1" applyFont="1" applyFill="1" applyBorder="1"/>
    <xf numFmtId="37" fontId="3" fillId="2" borderId="5" xfId="0" applyNumberFormat="1" applyFont="1" applyFill="1" applyBorder="1"/>
    <xf numFmtId="0" fontId="5" fillId="2" borderId="0" xfId="0" applyFont="1" applyFill="1"/>
    <xf numFmtId="0" fontId="6" fillId="2" borderId="0" xfId="0" applyFont="1" applyFill="1"/>
    <xf numFmtId="2" fontId="5" fillId="2" borderId="0" xfId="0" applyNumberFormat="1" applyFont="1" applyFill="1"/>
    <xf numFmtId="171" fontId="5" fillId="2" borderId="0" xfId="1" applyNumberFormat="1" applyFont="1" applyFill="1"/>
    <xf numFmtId="9" fontId="5" fillId="2" borderId="0" xfId="0" applyNumberFormat="1" applyFont="1" applyFill="1"/>
    <xf numFmtId="2" fontId="5" fillId="2" borderId="0" xfId="0" applyNumberFormat="1" applyFont="1" applyFill="1" applyAlignment="1">
      <alignment horizontal="center"/>
    </xf>
    <xf numFmtId="0" fontId="6" fillId="2" borderId="0" xfId="0" applyFont="1" applyFill="1" applyBorder="1"/>
    <xf numFmtId="0" fontId="6" fillId="2" borderId="0" xfId="0" applyFont="1" applyFill="1" applyBorder="1" applyAlignment="1">
      <alignment horizontal="center"/>
    </xf>
    <xf numFmtId="0" fontId="6" fillId="2" borderId="1" xfId="0" applyFont="1" applyFill="1" applyBorder="1"/>
    <xf numFmtId="0" fontId="6" fillId="2" borderId="1" xfId="0" applyFont="1" applyFill="1" applyBorder="1" applyAlignment="1">
      <alignment horizontal="center"/>
    </xf>
    <xf numFmtId="0" fontId="6" fillId="2" borderId="5" xfId="0" applyFont="1" applyFill="1" applyBorder="1"/>
    <xf numFmtId="2" fontId="6" fillId="2" borderId="5" xfId="0" applyNumberFormat="1" applyFont="1" applyFill="1" applyBorder="1" applyAlignment="1">
      <alignment horizontal="center"/>
    </xf>
    <xf numFmtId="2" fontId="6" fillId="2" borderId="1" xfId="0" applyNumberFormat="1" applyFont="1" applyFill="1" applyBorder="1" applyAlignment="1">
      <alignment horizontal="center"/>
    </xf>
    <xf numFmtId="168" fontId="5" fillId="2" borderId="0" xfId="2" applyNumberFormat="1" applyFont="1" applyFill="1" applyAlignment="1">
      <alignment horizontal="center"/>
    </xf>
    <xf numFmtId="168" fontId="7" fillId="4" borderId="2" xfId="2" applyNumberFormat="1" applyFont="1" applyFill="1" applyBorder="1" applyAlignment="1">
      <alignment horizontal="right"/>
    </xf>
    <xf numFmtId="164" fontId="7" fillId="4" borderId="2" xfId="0" applyNumberFormat="1" applyFont="1" applyFill="1" applyBorder="1"/>
    <xf numFmtId="164" fontId="6" fillId="2" borderId="0" xfId="2" applyNumberFormat="1" applyFont="1" applyFill="1"/>
    <xf numFmtId="164" fontId="8" fillId="4" borderId="2" xfId="0" applyNumberFormat="1" applyFont="1" applyFill="1" applyBorder="1"/>
    <xf numFmtId="3" fontId="0" fillId="2" borderId="0" xfId="0" applyNumberFormat="1" applyFont="1" applyFill="1" applyBorder="1"/>
    <xf numFmtId="3" fontId="3" fillId="2" borderId="1" xfId="0" applyNumberFormat="1" applyFont="1" applyFill="1" applyBorder="1"/>
    <xf numFmtId="0" fontId="3" fillId="2" borderId="5" xfId="0" applyFont="1" applyFill="1" applyBorder="1"/>
    <xf numFmtId="3" fontId="0" fillId="2" borderId="0" xfId="0" applyNumberFormat="1" applyFont="1" applyFill="1"/>
    <xf numFmtId="4" fontId="0" fillId="2" borderId="0" xfId="0" applyNumberFormat="1" applyFont="1" applyFill="1"/>
    <xf numFmtId="0" fontId="3" fillId="2" borderId="1" xfId="0" applyFont="1" applyFill="1" applyBorder="1"/>
    <xf numFmtId="0" fontId="5" fillId="2" borderId="0" xfId="0" quotePrefix="1" applyFont="1" applyFill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7848A4-D210-4585-AC15-F09C0F82FE88}">
  <dimension ref="B3:O31"/>
  <sheetViews>
    <sheetView tabSelected="1" workbookViewId="0">
      <selection activeCell="G23" sqref="G23"/>
    </sheetView>
  </sheetViews>
  <sheetFormatPr defaultRowHeight="15" x14ac:dyDescent="0.25"/>
  <cols>
    <col min="1" max="1" width="9.140625" style="1"/>
    <col min="2" max="2" width="19.28515625" style="1" bestFit="1" customWidth="1"/>
    <col min="3" max="13" width="9.140625" style="1"/>
    <col min="14" max="14" width="20.5703125" style="1" bestFit="1" customWidth="1"/>
    <col min="15" max="16384" width="9.140625" style="1"/>
  </cols>
  <sheetData>
    <row r="3" spans="2:10" x14ac:dyDescent="0.25">
      <c r="B3" s="43" t="s">
        <v>27</v>
      </c>
      <c r="C3" s="5" t="s">
        <v>10</v>
      </c>
      <c r="D3" s="5"/>
      <c r="E3" s="5"/>
      <c r="F3" s="5" t="s">
        <v>11</v>
      </c>
      <c r="G3" s="5"/>
      <c r="H3" s="5"/>
      <c r="I3" s="5"/>
      <c r="J3" s="5"/>
    </row>
    <row r="4" spans="2:10" x14ac:dyDescent="0.25">
      <c r="C4" s="4" t="s">
        <v>12</v>
      </c>
      <c r="D4" s="4" t="s">
        <v>6</v>
      </c>
      <c r="E4" s="4" t="s">
        <v>3</v>
      </c>
      <c r="F4" s="4" t="s">
        <v>4</v>
      </c>
      <c r="G4" s="4" t="s">
        <v>5</v>
      </c>
      <c r="H4" s="4" t="s">
        <v>13</v>
      </c>
      <c r="I4" s="4" t="s">
        <v>14</v>
      </c>
      <c r="J4" s="4" t="s">
        <v>15</v>
      </c>
    </row>
    <row r="5" spans="2:10" x14ac:dyDescent="0.25">
      <c r="B5" s="1" t="s">
        <v>7</v>
      </c>
      <c r="C5" s="12">
        <v>1500</v>
      </c>
      <c r="D5" s="12">
        <v>1650</v>
      </c>
      <c r="E5" s="12">
        <v>1825</v>
      </c>
      <c r="F5" s="12">
        <f>+E5*(1+F6)</f>
        <v>1825</v>
      </c>
      <c r="G5" s="12">
        <f t="shared" ref="G5:J5" si="0">+F5*(1+G6)</f>
        <v>1825</v>
      </c>
      <c r="H5" s="12">
        <f t="shared" si="0"/>
        <v>1825</v>
      </c>
      <c r="I5" s="12">
        <f t="shared" si="0"/>
        <v>1825</v>
      </c>
      <c r="J5" s="12">
        <f t="shared" si="0"/>
        <v>1825</v>
      </c>
    </row>
    <row r="6" spans="2:10" x14ac:dyDescent="0.25">
      <c r="B6" s="8" t="s">
        <v>17</v>
      </c>
      <c r="C6" s="2" t="s">
        <v>9</v>
      </c>
      <c r="D6" s="3">
        <f>+D5/C5-1</f>
        <v>0.10000000000000009</v>
      </c>
      <c r="E6" s="3">
        <f>+E5/D5-1</f>
        <v>0.10606060606060597</v>
      </c>
      <c r="F6" s="14"/>
      <c r="G6" s="14"/>
      <c r="H6" s="14"/>
      <c r="I6" s="14"/>
      <c r="J6" s="14"/>
    </row>
    <row r="7" spans="2:10" x14ac:dyDescent="0.25">
      <c r="B7" s="1" t="s">
        <v>16</v>
      </c>
      <c r="C7" s="12">
        <f>+C5*C8</f>
        <v>366</v>
      </c>
      <c r="D7" s="12">
        <f>+D5*D8</f>
        <v>402.59999999999997</v>
      </c>
      <c r="E7" s="12">
        <f>+E5*E8</f>
        <v>447.125</v>
      </c>
      <c r="F7" s="12">
        <f>+F5*F8</f>
        <v>0</v>
      </c>
      <c r="G7" s="12">
        <f t="shared" ref="G7:J7" si="1">+G5*G8</f>
        <v>0</v>
      </c>
      <c r="H7" s="12">
        <f t="shared" si="1"/>
        <v>0</v>
      </c>
      <c r="I7" s="12">
        <f t="shared" si="1"/>
        <v>0</v>
      </c>
      <c r="J7" s="12">
        <f t="shared" si="1"/>
        <v>0</v>
      </c>
    </row>
    <row r="8" spans="2:10" x14ac:dyDescent="0.25">
      <c r="B8" s="8" t="s">
        <v>18</v>
      </c>
      <c r="C8" s="9">
        <v>0.24399999999999999</v>
      </c>
      <c r="D8" s="9">
        <v>0.24399999999999999</v>
      </c>
      <c r="E8" s="9">
        <v>0.245</v>
      </c>
      <c r="F8" s="14"/>
      <c r="G8" s="14"/>
      <c r="H8" s="14"/>
      <c r="I8" s="14"/>
      <c r="J8" s="14"/>
    </row>
    <row r="9" spans="2:10" x14ac:dyDescent="0.25">
      <c r="B9" s="1" t="s">
        <v>22</v>
      </c>
      <c r="C9" s="12">
        <f>+C7*C10</f>
        <v>-73.2</v>
      </c>
      <c r="D9" s="12">
        <f t="shared" ref="D9:E9" si="2">+D7*D10</f>
        <v>-80.52</v>
      </c>
      <c r="E9" s="12">
        <f t="shared" si="2"/>
        <v>-89.425000000000011</v>
      </c>
      <c r="F9" s="12">
        <f>+F7*F10</f>
        <v>0</v>
      </c>
      <c r="G9" s="12">
        <f t="shared" ref="G9:J9" si="3">+G7*G10</f>
        <v>0</v>
      </c>
      <c r="H9" s="12">
        <f t="shared" si="3"/>
        <v>0</v>
      </c>
      <c r="I9" s="12">
        <f t="shared" si="3"/>
        <v>0</v>
      </c>
      <c r="J9" s="12">
        <f t="shared" si="3"/>
        <v>0</v>
      </c>
    </row>
    <row r="10" spans="2:10" x14ac:dyDescent="0.25">
      <c r="B10" s="8" t="s">
        <v>19</v>
      </c>
      <c r="C10" s="11">
        <v>-0.2</v>
      </c>
      <c r="D10" s="11">
        <v>-0.2</v>
      </c>
      <c r="E10" s="11">
        <v>-0.2</v>
      </c>
      <c r="F10" s="17"/>
      <c r="G10" s="17"/>
      <c r="H10" s="17"/>
      <c r="I10" s="17"/>
      <c r="J10" s="17"/>
    </row>
    <row r="11" spans="2:10" x14ac:dyDescent="0.25">
      <c r="B11" s="18" t="s">
        <v>20</v>
      </c>
      <c r="C11" s="19">
        <f>+C7+C9</f>
        <v>292.8</v>
      </c>
      <c r="D11" s="19">
        <f t="shared" ref="D11:J11" si="4">+D7+D9</f>
        <v>322.08</v>
      </c>
      <c r="E11" s="19">
        <f t="shared" si="4"/>
        <v>357.7</v>
      </c>
      <c r="F11" s="19">
        <f t="shared" si="4"/>
        <v>0</v>
      </c>
      <c r="G11" s="19">
        <f t="shared" si="4"/>
        <v>0</v>
      </c>
      <c r="H11" s="19">
        <f t="shared" si="4"/>
        <v>0</v>
      </c>
      <c r="I11" s="19">
        <f t="shared" si="4"/>
        <v>0</v>
      </c>
      <c r="J11" s="19">
        <f t="shared" si="4"/>
        <v>0</v>
      </c>
    </row>
    <row r="12" spans="2:10" x14ac:dyDescent="0.25">
      <c r="B12" s="10"/>
      <c r="C12" s="12"/>
      <c r="D12" s="12"/>
      <c r="E12" s="12"/>
      <c r="F12" s="12"/>
      <c r="G12" s="12"/>
      <c r="H12" s="12"/>
      <c r="I12" s="12"/>
      <c r="J12" s="12"/>
    </row>
    <row r="13" spans="2:10" x14ac:dyDescent="0.25">
      <c r="B13" s="10" t="s">
        <v>23</v>
      </c>
      <c r="C13" s="12">
        <v>80</v>
      </c>
      <c r="D13" s="12">
        <v>90</v>
      </c>
      <c r="E13" s="12">
        <v>95</v>
      </c>
      <c r="F13" s="12">
        <f>+F5*F14</f>
        <v>0</v>
      </c>
      <c r="G13" s="12">
        <f t="shared" ref="G13:J13" si="5">+G5*G14</f>
        <v>0</v>
      </c>
      <c r="H13" s="12">
        <f t="shared" si="5"/>
        <v>0</v>
      </c>
      <c r="I13" s="12">
        <f t="shared" si="5"/>
        <v>0</v>
      </c>
      <c r="J13" s="12">
        <f t="shared" si="5"/>
        <v>0</v>
      </c>
    </row>
    <row r="14" spans="2:10" x14ac:dyDescent="0.25">
      <c r="B14" s="13" t="s">
        <v>21</v>
      </c>
      <c r="C14" s="3">
        <f>+C13/C5</f>
        <v>5.3333333333333337E-2</v>
      </c>
      <c r="D14" s="3">
        <f t="shared" ref="D14:E14" si="6">+D13/D5</f>
        <v>5.4545454545454543E-2</v>
      </c>
      <c r="E14" s="3">
        <f t="shared" si="6"/>
        <v>5.2054794520547946E-2</v>
      </c>
      <c r="F14" s="14"/>
      <c r="G14" s="14"/>
      <c r="H14" s="14"/>
      <c r="I14" s="14"/>
      <c r="J14" s="14"/>
    </row>
    <row r="15" spans="2:10" x14ac:dyDescent="0.25">
      <c r="B15" s="10" t="s">
        <v>24</v>
      </c>
      <c r="C15" s="12">
        <v>-65</v>
      </c>
      <c r="D15" s="12">
        <v>-73</v>
      </c>
      <c r="E15" s="12">
        <v>-82</v>
      </c>
      <c r="F15" s="12">
        <f>+F5*F16</f>
        <v>0</v>
      </c>
      <c r="G15" s="12">
        <f t="shared" ref="G15:J15" si="7">+G5*G16</f>
        <v>0</v>
      </c>
      <c r="H15" s="12">
        <f t="shared" si="7"/>
        <v>0</v>
      </c>
      <c r="I15" s="12">
        <f t="shared" si="7"/>
        <v>0</v>
      </c>
      <c r="J15" s="12">
        <f t="shared" si="7"/>
        <v>0</v>
      </c>
    </row>
    <row r="16" spans="2:10" x14ac:dyDescent="0.25">
      <c r="B16" s="13" t="s">
        <v>21</v>
      </c>
      <c r="C16" s="3">
        <f>+C15/C5</f>
        <v>-4.3333333333333335E-2</v>
      </c>
      <c r="D16" s="3">
        <f t="shared" ref="D16:E16" si="8">+D15/D5</f>
        <v>-4.4242424242424243E-2</v>
      </c>
      <c r="E16" s="3">
        <f t="shared" si="8"/>
        <v>-4.4931506849315066E-2</v>
      </c>
      <c r="F16" s="14"/>
      <c r="G16" s="14"/>
      <c r="H16" s="14"/>
      <c r="I16" s="14"/>
      <c r="J16" s="14"/>
    </row>
    <row r="17" spans="2:15" x14ac:dyDescent="0.25">
      <c r="B17" s="10" t="s">
        <v>25</v>
      </c>
      <c r="C17" s="12">
        <v>-46.5</v>
      </c>
      <c r="D17" s="12">
        <v>-52.800000000000004</v>
      </c>
      <c r="E17" s="12">
        <v>-54.75</v>
      </c>
      <c r="F17" s="12">
        <f>+F5*F18</f>
        <v>0</v>
      </c>
      <c r="G17" s="12">
        <f t="shared" ref="G17:J17" si="9">+G5*G18</f>
        <v>0</v>
      </c>
      <c r="H17" s="12">
        <f t="shared" si="9"/>
        <v>0</v>
      </c>
      <c r="I17" s="12">
        <f t="shared" si="9"/>
        <v>0</v>
      </c>
      <c r="J17" s="12">
        <f t="shared" si="9"/>
        <v>0</v>
      </c>
    </row>
    <row r="18" spans="2:15" x14ac:dyDescent="0.25">
      <c r="B18" s="13" t="s">
        <v>21</v>
      </c>
      <c r="C18" s="3">
        <f>+C17/C5</f>
        <v>-3.1E-2</v>
      </c>
      <c r="D18" s="3">
        <f t="shared" ref="D18:E18" si="10">+D17/D5</f>
        <v>-3.2000000000000001E-2</v>
      </c>
      <c r="E18" s="3">
        <f t="shared" si="10"/>
        <v>-0.03</v>
      </c>
      <c r="F18" s="14"/>
      <c r="G18" s="14"/>
      <c r="H18" s="14"/>
      <c r="I18" s="14"/>
      <c r="J18" s="14"/>
    </row>
    <row r="19" spans="2:15" x14ac:dyDescent="0.25">
      <c r="B19" s="16" t="s">
        <v>26</v>
      </c>
      <c r="C19" s="16">
        <f>+C11+C13+C15+C17</f>
        <v>261.3</v>
      </c>
      <c r="D19" s="16">
        <f>+D11+D13+D15+D17</f>
        <v>286.27999999999997</v>
      </c>
      <c r="E19" s="16">
        <f>+E11+E13+E15+E17</f>
        <v>315.95</v>
      </c>
      <c r="F19" s="16">
        <f>+F11+F13+F15+F17</f>
        <v>0</v>
      </c>
      <c r="G19" s="16">
        <f>+G11+G13+G15+G17</f>
        <v>0</v>
      </c>
      <c r="H19" s="16">
        <f>+H11+H13+H15+H17</f>
        <v>0</v>
      </c>
      <c r="I19" s="16">
        <f>+I11+I13+I15+I17</f>
        <v>0</v>
      </c>
      <c r="J19" s="16">
        <f>+J11+J13+J15+J17</f>
        <v>0</v>
      </c>
      <c r="K19" s="38"/>
    </row>
    <row r="20" spans="2:15" x14ac:dyDescent="0.25">
      <c r="B20" s="10"/>
      <c r="C20" s="10"/>
      <c r="D20" s="10"/>
      <c r="E20" s="10"/>
      <c r="F20" s="10"/>
      <c r="G20" s="10"/>
      <c r="H20" s="10"/>
      <c r="I20" s="10"/>
      <c r="J20" s="10"/>
    </row>
    <row r="21" spans="2:15" x14ac:dyDescent="0.25">
      <c r="B21" s="39" t="s">
        <v>54</v>
      </c>
      <c r="C21" s="39"/>
      <c r="D21" s="39"/>
      <c r="E21" s="39">
        <v>0</v>
      </c>
      <c r="F21" s="39">
        <v>1</v>
      </c>
      <c r="G21" s="39">
        <f>+F21+1</f>
        <v>2</v>
      </c>
      <c r="H21" s="39">
        <f t="shared" ref="H21:K21" si="11">+G21+1</f>
        <v>3</v>
      </c>
      <c r="I21" s="39">
        <f t="shared" si="11"/>
        <v>4</v>
      </c>
      <c r="J21" s="39">
        <f t="shared" si="11"/>
        <v>5</v>
      </c>
      <c r="K21" s="39">
        <f t="shared" si="11"/>
        <v>6</v>
      </c>
    </row>
    <row r="22" spans="2:15" x14ac:dyDescent="0.25">
      <c r="B22" s="38" t="s">
        <v>26</v>
      </c>
      <c r="C22" s="38">
        <f>+C19</f>
        <v>261.3</v>
      </c>
      <c r="D22" s="38">
        <f t="shared" ref="D22:J22" si="12">+D19</f>
        <v>286.27999999999997</v>
      </c>
      <c r="E22" s="38">
        <f t="shared" si="12"/>
        <v>315.95</v>
      </c>
      <c r="F22" s="38">
        <f t="shared" si="12"/>
        <v>0</v>
      </c>
      <c r="G22" s="38">
        <f t="shared" si="12"/>
        <v>0</v>
      </c>
      <c r="H22" s="38">
        <f t="shared" si="12"/>
        <v>0</v>
      </c>
      <c r="I22" s="38">
        <f t="shared" si="12"/>
        <v>0</v>
      </c>
      <c r="J22" s="38">
        <f t="shared" si="12"/>
        <v>0</v>
      </c>
      <c r="K22" s="38">
        <f>+J22*(1+O22)</f>
        <v>0</v>
      </c>
      <c r="N22" s="1" t="s">
        <v>55</v>
      </c>
      <c r="O22" s="35"/>
    </row>
    <row r="23" spans="2:15" x14ac:dyDescent="0.25">
      <c r="B23" s="10" t="s">
        <v>56</v>
      </c>
      <c r="C23" s="10"/>
      <c r="D23" s="10"/>
      <c r="E23" s="10"/>
      <c r="F23" s="10"/>
      <c r="G23" s="10"/>
      <c r="H23" s="10"/>
      <c r="I23" s="10"/>
      <c r="J23" s="10" t="e">
        <f>+K22/(O23-O22)</f>
        <v>#DIV/0!</v>
      </c>
      <c r="N23" s="1" t="s">
        <v>53</v>
      </c>
      <c r="O23" s="3">
        <f>+'Discount Rate'!C26</f>
        <v>0</v>
      </c>
    </row>
    <row r="24" spans="2:15" x14ac:dyDescent="0.25">
      <c r="B24" s="40" t="s">
        <v>57</v>
      </c>
      <c r="C24" s="18">
        <f>+C22+C23</f>
        <v>261.3</v>
      </c>
      <c r="D24" s="18">
        <f t="shared" ref="D24:J24" si="13">+D22+D23</f>
        <v>286.27999999999997</v>
      </c>
      <c r="E24" s="18">
        <f t="shared" si="13"/>
        <v>315.95</v>
      </c>
      <c r="F24" s="18">
        <f t="shared" si="13"/>
        <v>0</v>
      </c>
      <c r="G24" s="18">
        <f t="shared" si="13"/>
        <v>0</v>
      </c>
      <c r="H24" s="18">
        <f t="shared" si="13"/>
        <v>0</v>
      </c>
      <c r="I24" s="18">
        <f t="shared" si="13"/>
        <v>0</v>
      </c>
      <c r="J24" s="18" t="e">
        <f t="shared" si="13"/>
        <v>#DIV/0!</v>
      </c>
    </row>
    <row r="25" spans="2:15" x14ac:dyDescent="0.25">
      <c r="B25" s="1" t="s">
        <v>58</v>
      </c>
      <c r="C25" s="41"/>
      <c r="D25" s="41"/>
      <c r="E25" s="41"/>
      <c r="F25" s="42">
        <f>1/(1+$O$23)^F21</f>
        <v>1</v>
      </c>
      <c r="G25" s="42">
        <f t="shared" ref="G25:J25" si="14">1/(1+$O$23)^G21</f>
        <v>1</v>
      </c>
      <c r="H25" s="42">
        <f t="shared" si="14"/>
        <v>1</v>
      </c>
      <c r="I25" s="42">
        <f t="shared" si="14"/>
        <v>1</v>
      </c>
      <c r="J25" s="42">
        <f t="shared" si="14"/>
        <v>1</v>
      </c>
    </row>
    <row r="26" spans="2:15" x14ac:dyDescent="0.25">
      <c r="B26" s="18" t="s">
        <v>59</v>
      </c>
      <c r="C26" s="18"/>
      <c r="D26" s="18"/>
      <c r="E26" s="18"/>
      <c r="F26" s="18">
        <f>+F24*F25</f>
        <v>0</v>
      </c>
      <c r="G26" s="18">
        <f t="shared" ref="G26:J26" si="15">+G24*G25</f>
        <v>0</v>
      </c>
      <c r="H26" s="18">
        <f t="shared" si="15"/>
        <v>0</v>
      </c>
      <c r="I26" s="18">
        <f t="shared" si="15"/>
        <v>0</v>
      </c>
      <c r="J26" s="18" t="e">
        <f t="shared" si="15"/>
        <v>#DIV/0!</v>
      </c>
    </row>
    <row r="27" spans="2:15" x14ac:dyDescent="0.25">
      <c r="B27" s="15" t="s">
        <v>2</v>
      </c>
      <c r="C27" s="15" t="e">
        <f>SUM(F26:J26)</f>
        <v>#DIV/0!</v>
      </c>
      <c r="D27" s="10"/>
      <c r="E27" s="10"/>
      <c r="F27" s="10"/>
      <c r="G27" s="10"/>
      <c r="H27" s="10"/>
      <c r="I27" s="10"/>
      <c r="J27" s="10"/>
    </row>
    <row r="28" spans="2:15" x14ac:dyDescent="0.25">
      <c r="B28" s="10"/>
      <c r="C28" s="10"/>
      <c r="D28" s="10"/>
      <c r="E28" s="10"/>
      <c r="F28" s="10"/>
      <c r="G28" s="10"/>
      <c r="H28" s="10"/>
      <c r="I28" s="10"/>
      <c r="J28" s="10"/>
    </row>
    <row r="29" spans="2:15" x14ac:dyDescent="0.25">
      <c r="B29" s="10"/>
      <c r="C29" s="10"/>
      <c r="D29" s="10"/>
      <c r="E29" s="10"/>
      <c r="F29" s="10"/>
      <c r="G29" s="10"/>
      <c r="H29" s="10"/>
      <c r="I29" s="10"/>
      <c r="J29" s="10"/>
    </row>
    <row r="30" spans="2:15" x14ac:dyDescent="0.25">
      <c r="B30" s="10"/>
      <c r="C30" s="10"/>
      <c r="D30" s="10"/>
      <c r="E30" s="10"/>
      <c r="F30" s="10"/>
      <c r="G30" s="10"/>
      <c r="H30" s="10"/>
      <c r="I30" s="10"/>
      <c r="J30" s="10"/>
    </row>
    <row r="31" spans="2:15" x14ac:dyDescent="0.25">
      <c r="B31" s="10"/>
      <c r="C31" s="10"/>
      <c r="D31" s="10"/>
      <c r="E31" s="10"/>
      <c r="F31" s="10"/>
      <c r="G31" s="10"/>
      <c r="H31" s="10"/>
      <c r="I31" s="10"/>
      <c r="J31" s="10"/>
    </row>
  </sheetData>
  <mergeCells count="2">
    <mergeCell ref="C3:E3"/>
    <mergeCell ref="F3:J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617FD-797C-4D8C-AD5E-A17276F30D39}">
  <dimension ref="B2:J26"/>
  <sheetViews>
    <sheetView workbookViewId="0">
      <selection activeCell="F25" sqref="F25"/>
    </sheetView>
  </sheetViews>
  <sheetFormatPr defaultRowHeight="15" x14ac:dyDescent="0.25"/>
  <cols>
    <col min="1" max="1" width="9.140625" style="20"/>
    <col min="2" max="2" width="20.42578125" style="20" bestFit="1" customWidth="1"/>
    <col min="3" max="8" width="10.140625" style="20" customWidth="1"/>
    <col min="9" max="16384" width="9.140625" style="20"/>
  </cols>
  <sheetData>
    <row r="2" spans="2:10" x14ac:dyDescent="0.25">
      <c r="B2" s="6" t="s">
        <v>28</v>
      </c>
      <c r="C2" s="7"/>
      <c r="D2" s="7"/>
      <c r="E2" s="7"/>
      <c r="F2" s="7"/>
      <c r="G2" s="7"/>
      <c r="H2" s="7"/>
    </row>
    <row r="3" spans="2:10" x14ac:dyDescent="0.25">
      <c r="B3" s="26"/>
      <c r="C3" s="27" t="s">
        <v>36</v>
      </c>
      <c r="D3" s="27"/>
      <c r="E3" s="27" t="s">
        <v>37</v>
      </c>
      <c r="F3" s="27" t="s">
        <v>40</v>
      </c>
      <c r="G3" s="27"/>
      <c r="H3" s="27" t="s">
        <v>39</v>
      </c>
    </row>
    <row r="4" spans="2:10" x14ac:dyDescent="0.25">
      <c r="B4" s="28" t="s">
        <v>32</v>
      </c>
      <c r="C4" s="29" t="s">
        <v>35</v>
      </c>
      <c r="D4" s="29" t="s">
        <v>34</v>
      </c>
      <c r="E4" s="29" t="s">
        <v>8</v>
      </c>
      <c r="F4" s="29" t="s">
        <v>41</v>
      </c>
      <c r="G4" s="29" t="s">
        <v>38</v>
      </c>
      <c r="H4" s="29" t="s">
        <v>35</v>
      </c>
    </row>
    <row r="5" spans="2:10" x14ac:dyDescent="0.25">
      <c r="B5" s="20" t="s">
        <v>0</v>
      </c>
      <c r="C5" s="25">
        <v>0.51</v>
      </c>
      <c r="D5" s="23">
        <v>2045</v>
      </c>
      <c r="E5" s="23">
        <v>10200</v>
      </c>
      <c r="F5" s="33"/>
      <c r="G5" s="24">
        <v>0.2</v>
      </c>
      <c r="H5" s="25"/>
      <c r="J5" s="44" t="s">
        <v>60</v>
      </c>
    </row>
    <row r="6" spans="2:10" x14ac:dyDescent="0.25">
      <c r="B6" s="20" t="s">
        <v>1</v>
      </c>
      <c r="C6" s="25">
        <v>0.64</v>
      </c>
      <c r="D6" s="23">
        <v>1322</v>
      </c>
      <c r="E6" s="23">
        <v>7355</v>
      </c>
      <c r="F6" s="33"/>
      <c r="G6" s="24">
        <v>0.2</v>
      </c>
      <c r="H6" s="25"/>
      <c r="J6" s="44" t="s">
        <v>61</v>
      </c>
    </row>
    <row r="7" spans="2:10" x14ac:dyDescent="0.25">
      <c r="B7" s="20" t="s">
        <v>29</v>
      </c>
      <c r="C7" s="25">
        <v>0.75</v>
      </c>
      <c r="D7" s="23">
        <v>185</v>
      </c>
      <c r="E7" s="23">
        <v>6924</v>
      </c>
      <c r="F7" s="33"/>
      <c r="G7" s="24">
        <v>0.2</v>
      </c>
      <c r="H7" s="25"/>
    </row>
    <row r="8" spans="2:10" x14ac:dyDescent="0.25">
      <c r="B8" s="20" t="s">
        <v>30</v>
      </c>
      <c r="C8" s="25">
        <v>0.7</v>
      </c>
      <c r="D8" s="23">
        <v>245</v>
      </c>
      <c r="E8" s="23">
        <v>3891</v>
      </c>
      <c r="F8" s="33"/>
      <c r="G8" s="24">
        <v>0.2</v>
      </c>
      <c r="H8" s="25"/>
    </row>
    <row r="9" spans="2:10" x14ac:dyDescent="0.25">
      <c r="B9" s="20" t="s">
        <v>31</v>
      </c>
      <c r="C9" s="25">
        <v>0.54</v>
      </c>
      <c r="D9" s="23">
        <v>412</v>
      </c>
      <c r="E9" s="23">
        <v>1894</v>
      </c>
      <c r="F9" s="33"/>
      <c r="G9" s="24">
        <v>0.2</v>
      </c>
      <c r="H9" s="25"/>
    </row>
    <row r="10" spans="2:10" x14ac:dyDescent="0.25">
      <c r="B10" s="30" t="s">
        <v>45</v>
      </c>
      <c r="C10" s="31">
        <f>AVERAGE(C5:C9)</f>
        <v>0.62799999999999989</v>
      </c>
      <c r="D10" s="31"/>
      <c r="E10" s="31"/>
      <c r="F10" s="31"/>
      <c r="G10" s="31"/>
      <c r="H10" s="31" t="e">
        <f>AVERAGE(H5:H9)</f>
        <v>#DIV/0!</v>
      </c>
    </row>
    <row r="11" spans="2:10" x14ac:dyDescent="0.25">
      <c r="B11" s="28" t="s">
        <v>44</v>
      </c>
      <c r="C11" s="32">
        <f>MEDIAN(C5:C9)</f>
        <v>0.64</v>
      </c>
      <c r="D11" s="32"/>
      <c r="E11" s="32"/>
      <c r="F11" s="32"/>
      <c r="G11" s="32"/>
      <c r="H11" s="32" t="e">
        <f>MEDIAN(H5:H9)</f>
        <v>#NUM!</v>
      </c>
    </row>
    <row r="13" spans="2:10" x14ac:dyDescent="0.25">
      <c r="B13" s="6" t="s">
        <v>51</v>
      </c>
      <c r="C13" s="7"/>
      <c r="D13" s="7"/>
      <c r="E13" s="7"/>
      <c r="F13" s="7"/>
      <c r="G13" s="7"/>
      <c r="H13" s="7"/>
    </row>
    <row r="14" spans="2:10" x14ac:dyDescent="0.25">
      <c r="B14" s="20" t="s">
        <v>48</v>
      </c>
      <c r="C14" s="34">
        <v>0.5</v>
      </c>
    </row>
    <row r="15" spans="2:10" x14ac:dyDescent="0.25">
      <c r="B15" s="20" t="s">
        <v>42</v>
      </c>
      <c r="C15" s="22">
        <f>+C14/(1+C14)</f>
        <v>0.33333333333333331</v>
      </c>
    </row>
    <row r="16" spans="2:10" x14ac:dyDescent="0.25">
      <c r="B16" s="21" t="s">
        <v>52</v>
      </c>
      <c r="C16" s="37">
        <v>0.06</v>
      </c>
    </row>
    <row r="17" spans="2:3" x14ac:dyDescent="0.25">
      <c r="B17" s="21" t="s">
        <v>38</v>
      </c>
      <c r="C17" s="37">
        <v>0.2</v>
      </c>
    </row>
    <row r="18" spans="2:3" x14ac:dyDescent="0.25">
      <c r="B18" s="21"/>
      <c r="C18" s="21"/>
    </row>
    <row r="19" spans="2:3" x14ac:dyDescent="0.25">
      <c r="B19" s="20" t="s">
        <v>43</v>
      </c>
      <c r="C19" s="22">
        <f>1-C15</f>
        <v>0.66666666666666674</v>
      </c>
    </row>
    <row r="20" spans="2:3" x14ac:dyDescent="0.25">
      <c r="B20" s="20" t="s">
        <v>49</v>
      </c>
      <c r="C20" s="22"/>
    </row>
    <row r="21" spans="2:3" x14ac:dyDescent="0.25">
      <c r="B21" s="20" t="s">
        <v>33</v>
      </c>
      <c r="C21" s="22"/>
    </row>
    <row r="22" spans="2:3" x14ac:dyDescent="0.25">
      <c r="B22" s="20" t="s">
        <v>46</v>
      </c>
      <c r="C22" s="35">
        <v>1.4999999999999999E-2</v>
      </c>
    </row>
    <row r="23" spans="2:3" x14ac:dyDescent="0.25">
      <c r="B23" s="20" t="s">
        <v>47</v>
      </c>
      <c r="C23" s="35">
        <v>0.12</v>
      </c>
    </row>
    <row r="24" spans="2:3" x14ac:dyDescent="0.25">
      <c r="B24" s="21" t="s">
        <v>50</v>
      </c>
      <c r="C24" s="36"/>
    </row>
    <row r="26" spans="2:3" x14ac:dyDescent="0.25">
      <c r="B26" s="21" t="s">
        <v>53</v>
      </c>
      <c r="C26" s="3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DCF</vt:lpstr>
      <vt:lpstr>Discount Rate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Good Thana-ek</dc:creator>
  <cp:lastModifiedBy>Good Thana-ek</cp:lastModifiedBy>
  <dcterms:created xsi:type="dcterms:W3CDTF">2020-02-20T17:17:50Z</dcterms:created>
  <dcterms:modified xsi:type="dcterms:W3CDTF">2020-02-20T18:44:24Z</dcterms:modified>
</cp:coreProperties>
</file>