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2" documentId="8_{3B28E937-5488-4CB7-A3B5-094B3B92861C}" xr6:coauthVersionLast="47" xr6:coauthVersionMax="47" xr10:uidLastSave="{155EA4C5-A936-47AE-B2E3-22852B65F2D1}"/>
  <bookViews>
    <workbookView xWindow="-93" yWindow="-93" windowWidth="18426" windowHeight="11746" xr2:uid="{00000000-000D-0000-FFFF-FFFF00000000}"/>
  </bookViews>
  <sheets>
    <sheet name="Risk and return" sheetId="21" r:id="rId1"/>
    <sheet name="Port risk-return" sheetId="22" r:id="rId2"/>
    <sheet name="Various correlation" sheetId="18" r:id="rId3"/>
    <sheet name="Optimal portfolio" sheetId="23" r:id="rId4"/>
    <sheet name="Mail list" sheetId="4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4" i="21" l="1"/>
  <c r="C30" i="21"/>
  <c r="D34" i="21"/>
  <c r="D30" i="21"/>
  <c r="D33" i="21"/>
  <c r="D32" i="21"/>
  <c r="D31" i="21"/>
  <c r="C32" i="21" l="1"/>
  <c r="C33" i="21" s="1"/>
  <c r="C31" i="21"/>
  <c r="H26" i="21"/>
  <c r="H19" i="18"/>
  <c r="H20" i="18"/>
  <c r="F7" i="22"/>
  <c r="H21" i="18"/>
  <c r="I26" i="21"/>
  <c r="I21" i="21"/>
  <c r="H6" i="18"/>
  <c r="E4" i="22" l="1"/>
  <c r="D4" i="22"/>
  <c r="C4" i="22"/>
  <c r="B4" i="22"/>
  <c r="A4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7" i="22"/>
  <c r="I24" i="21"/>
  <c r="I25" i="21"/>
  <c r="E21" i="22" l="1"/>
  <c r="C14" i="22"/>
  <c r="C19" i="22"/>
  <c r="C9" i="22"/>
  <c r="C11" i="22"/>
  <c r="C16" i="22"/>
  <c r="E8" i="22"/>
  <c r="E11" i="22"/>
  <c r="C20" i="22"/>
  <c r="E14" i="22"/>
  <c r="C17" i="22"/>
  <c r="E9" i="22"/>
  <c r="C12" i="22"/>
  <c r="E17" i="22"/>
  <c r="C7" i="22"/>
  <c r="E12" i="22"/>
  <c r="C15" i="22"/>
  <c r="E20" i="22"/>
  <c r="E7" i="22"/>
  <c r="C10" i="22"/>
  <c r="E15" i="22"/>
  <c r="C18" i="22"/>
  <c r="E16" i="22"/>
  <c r="E19" i="22"/>
  <c r="E10" i="22"/>
  <c r="C13" i="22"/>
  <c r="E18" i="22"/>
  <c r="C21" i="22"/>
  <c r="C8" i="22"/>
  <c r="E13" i="22"/>
  <c r="E21" i="21"/>
  <c r="F3" i="21" s="1"/>
  <c r="G3" i="21" s="1"/>
  <c r="B21" i="21"/>
  <c r="C16" i="21" s="1"/>
  <c r="C15" i="21"/>
  <c r="C13" i="21"/>
  <c r="C7" i="21"/>
  <c r="C5" i="21"/>
  <c r="B16" i="18"/>
  <c r="C16" i="18"/>
  <c r="D16" i="18"/>
  <c r="E16" i="18"/>
  <c r="F16" i="18"/>
  <c r="G16" i="18"/>
  <c r="B14" i="18"/>
  <c r="C14" i="18"/>
  <c r="D14" i="18"/>
  <c r="E14" i="18"/>
  <c r="F14" i="18"/>
  <c r="G14" i="18"/>
  <c r="B12" i="18"/>
  <c r="C12" i="18"/>
  <c r="D12" i="18"/>
  <c r="E12" i="18"/>
  <c r="F12" i="18"/>
  <c r="G12" i="18"/>
  <c r="B6" i="18"/>
  <c r="C6" i="18"/>
  <c r="D6" i="18"/>
  <c r="E6" i="18"/>
  <c r="F6" i="18"/>
  <c r="G6" i="18"/>
  <c r="B7" i="18"/>
  <c r="C7" i="18"/>
  <c r="D7" i="18"/>
  <c r="E7" i="18"/>
  <c r="F7" i="18"/>
  <c r="G7" i="18"/>
  <c r="B8" i="18"/>
  <c r="C8" i="18"/>
  <c r="D8" i="18"/>
  <c r="E8" i="18"/>
  <c r="F8" i="18"/>
  <c r="G8" i="18"/>
  <c r="B9" i="18"/>
  <c r="C9" i="18"/>
  <c r="D9" i="18"/>
  <c r="E9" i="18"/>
  <c r="F9" i="18"/>
  <c r="G9" i="18"/>
  <c r="B10" i="18"/>
  <c r="C10" i="18"/>
  <c r="D10" i="18"/>
  <c r="E10" i="18"/>
  <c r="F10" i="18"/>
  <c r="G10" i="18"/>
  <c r="B11" i="18"/>
  <c r="C11" i="18"/>
  <c r="D11" i="18"/>
  <c r="E11" i="18"/>
  <c r="F11" i="18"/>
  <c r="G11" i="18"/>
  <c r="B13" i="18"/>
  <c r="C13" i="18"/>
  <c r="D13" i="18"/>
  <c r="E13" i="18"/>
  <c r="F13" i="18"/>
  <c r="G13" i="18"/>
  <c r="B15" i="18"/>
  <c r="C15" i="18"/>
  <c r="D15" i="18"/>
  <c r="E15" i="18"/>
  <c r="F15" i="18"/>
  <c r="G15" i="18"/>
  <c r="B17" i="18"/>
  <c r="C17" i="18"/>
  <c r="D17" i="18"/>
  <c r="E17" i="18"/>
  <c r="F17" i="18"/>
  <c r="G17" i="18"/>
  <c r="C19" i="18"/>
  <c r="D19" i="18"/>
  <c r="D20" i="18" s="1"/>
  <c r="E19" i="18"/>
  <c r="E21" i="18" s="1"/>
  <c r="F19" i="18"/>
  <c r="F21" i="18" s="1"/>
  <c r="G19" i="18"/>
  <c r="C20" i="18"/>
  <c r="G20" i="18"/>
  <c r="C21" i="18"/>
  <c r="D21" i="18"/>
  <c r="G21" i="18"/>
  <c r="H13" i="21" l="1"/>
  <c r="H15" i="21"/>
  <c r="D16" i="21"/>
  <c r="H5" i="21"/>
  <c r="F11" i="21"/>
  <c r="G11" i="21" s="1"/>
  <c r="F19" i="21"/>
  <c r="G19" i="21" s="1"/>
  <c r="C2" i="21"/>
  <c r="D5" i="21"/>
  <c r="F8" i="21"/>
  <c r="G8" i="21" s="1"/>
  <c r="C10" i="21"/>
  <c r="D13" i="21"/>
  <c r="F16" i="21"/>
  <c r="G16" i="21" s="1"/>
  <c r="C18" i="21"/>
  <c r="F13" i="21"/>
  <c r="G13" i="21" s="1"/>
  <c r="C4" i="21"/>
  <c r="C12" i="21"/>
  <c r="D15" i="21"/>
  <c r="C20" i="21"/>
  <c r="F7" i="21"/>
  <c r="G7" i="21" s="1"/>
  <c r="C9" i="21"/>
  <c r="F15" i="21"/>
  <c r="G15" i="21" s="1"/>
  <c r="C17" i="21"/>
  <c r="F10" i="21"/>
  <c r="G10" i="21" s="1"/>
  <c r="C6" i="21"/>
  <c r="D7" i="21"/>
  <c r="F4" i="21"/>
  <c r="G4" i="21" s="1"/>
  <c r="F12" i="21"/>
  <c r="G12" i="21" s="1"/>
  <c r="C3" i="21"/>
  <c r="F9" i="21"/>
  <c r="G9" i="21" s="1"/>
  <c r="C11" i="21"/>
  <c r="F17" i="21"/>
  <c r="G17" i="21" s="1"/>
  <c r="C19" i="21"/>
  <c r="F5" i="21"/>
  <c r="G5" i="21" s="1"/>
  <c r="F2" i="21"/>
  <c r="G2" i="21" s="1"/>
  <c r="F18" i="21"/>
  <c r="G18" i="21" s="1"/>
  <c r="C14" i="21"/>
  <c r="F20" i="21"/>
  <c r="G20" i="21" s="1"/>
  <c r="F6" i="21"/>
  <c r="G6" i="21" s="1"/>
  <c r="C8" i="21"/>
  <c r="F14" i="21"/>
  <c r="G14" i="21" s="1"/>
  <c r="F20" i="18"/>
  <c r="E20" i="18"/>
  <c r="H8" i="21" l="1"/>
  <c r="D8" i="21"/>
  <c r="D11" i="21"/>
  <c r="H11" i="21"/>
  <c r="H4" i="21"/>
  <c r="D4" i="21"/>
  <c r="H2" i="21"/>
  <c r="D2" i="21"/>
  <c r="D21" i="21" s="1"/>
  <c r="D22" i="21" s="1"/>
  <c r="D23" i="21" s="1"/>
  <c r="D17" i="21"/>
  <c r="H17" i="21"/>
  <c r="D14" i="21"/>
  <c r="H14" i="21"/>
  <c r="D3" i="21"/>
  <c r="H3" i="21"/>
  <c r="H18" i="21"/>
  <c r="D18" i="21"/>
  <c r="H12" i="21"/>
  <c r="D12" i="21"/>
  <c r="D9" i="21"/>
  <c r="H9" i="21"/>
  <c r="G21" i="21"/>
  <c r="G22" i="21" s="1"/>
  <c r="G23" i="21" s="1"/>
  <c r="H7" i="21"/>
  <c r="H20" i="21"/>
  <c r="D20" i="21"/>
  <c r="H10" i="21"/>
  <c r="D10" i="21"/>
  <c r="H16" i="21"/>
  <c r="D19" i="21"/>
  <c r="H19" i="21"/>
  <c r="D6" i="21"/>
  <c r="H6" i="21"/>
  <c r="H21" i="21" l="1"/>
  <c r="H24" i="21" s="1"/>
  <c r="H25" i="21" s="1"/>
</calcChain>
</file>

<file path=xl/sharedStrings.xml><?xml version="1.0" encoding="utf-8"?>
<sst xmlns="http://schemas.openxmlformats.org/spreadsheetml/2006/main" count="174" uniqueCount="102">
  <si>
    <t>นางสาว</t>
  </si>
  <si>
    <t>วรรณรัตน์ ส่งเสริมสุขเจริญ</t>
  </si>
  <si>
    <t>Ry.wannarat@gmail.com</t>
  </si>
  <si>
    <t>-</t>
  </si>
  <si>
    <t>Hidden</t>
  </si>
  <si>
    <t>นาย</t>
  </si>
  <si>
    <t>ธนพัฒน์ พัฒนเสรีเสถียร</t>
  </si>
  <si>
    <t>dbrittannia6@gmail.com</t>
  </si>
  <si>
    <t>สิริมา จุติโชติ</t>
  </si>
  <si>
    <t>diffi1@hotmail.com</t>
  </si>
  <si>
    <t>พิชามญชุ์ ดีดอม</t>
  </si>
  <si>
    <t>plawan_p@hotmail.com</t>
  </si>
  <si>
    <t>ภัทรา เปี่ยมสุขวัฒน์</t>
  </si>
  <si>
    <t>pattar1610@hotmail.com</t>
  </si>
  <si>
    <t>ปวีณา มงคลสุขวัฒน์</t>
  </si>
  <si>
    <t>Fahpavee.m@gmail.com</t>
  </si>
  <si>
    <t>วรัทยา เชี่ยววัฒนะกุล</t>
  </si>
  <si>
    <t>Varattaya.chi@gmail.com</t>
  </si>
  <si>
    <t>นครา วรรณรส</t>
  </si>
  <si>
    <t>nakara.wanna@gmail.com</t>
  </si>
  <si>
    <t>ชลิดา สาธิตวุฒิ</t>
  </si>
  <si>
    <t>cheryberrylemon@hotmail.com</t>
  </si>
  <si>
    <t>กรณัฐ แสงพุ่มพงษ์</t>
  </si>
  <si>
    <t>koranat.arm@gmail.com</t>
  </si>
  <si>
    <t>พีระญาณ์ รุ่งสินเฉลิมรัฐ</t>
  </si>
  <si>
    <t>peraya.rsclr@gmail.com</t>
  </si>
  <si>
    <t>อิทธิวัฒน์ จีนจรรยา</t>
  </si>
  <si>
    <t>j.ittiwat216@gmail.com</t>
  </si>
  <si>
    <t>ก้องภพ จายะศักดิ์</t>
  </si>
  <si>
    <t>casualist.99@gmail.com</t>
  </si>
  <si>
    <t>ศุภศักดิ์ บุญนิธิยิ่งยง</t>
  </si>
  <si>
    <t>supasak.bo@gmail.com</t>
  </si>
  <si>
    <t>สายสุรีย์ พินิจวราภรณ์</t>
  </si>
  <si>
    <t>saisuree.ph@gmail.com</t>
  </si>
  <si>
    <t>ณัฐวุฒิ สุขวัฒนา</t>
  </si>
  <si>
    <t>arquitecto3350@gmail.com</t>
  </si>
  <si>
    <t>ณภัทรชา ปานคำ</t>
  </si>
  <si>
    <t>ideanapatcha@gmail.com</t>
  </si>
  <si>
    <t>บัณฑิต ยนต์สกุล</t>
  </si>
  <si>
    <t>inpharia@gmail.com</t>
  </si>
  <si>
    <t>ชัยณรงค์ วงศ์กระจ่าง</t>
  </si>
  <si>
    <t>Chaina.wj@gmail.com</t>
  </si>
  <si>
    <t>Deviation</t>
  </si>
  <si>
    <t>Return</t>
  </si>
  <si>
    <r>
      <rPr>
        <i/>
        <sz val="10"/>
        <rFont val="Verdana"/>
        <family val="2"/>
      </rPr>
      <t>E(r</t>
    </r>
    <r>
      <rPr>
        <i/>
        <vertAlign val="subscript"/>
        <sz val="12"/>
        <rFont val="Verdana"/>
        <family val="2"/>
      </rPr>
      <t>S</t>
    </r>
    <r>
      <rPr>
        <i/>
        <sz val="10"/>
        <rFont val="Verdana"/>
        <family val="2"/>
      </rPr>
      <t>)</t>
    </r>
  </si>
  <si>
    <r>
      <rPr>
        <i/>
        <sz val="10"/>
        <rFont val="Verdana"/>
        <family val="2"/>
      </rPr>
      <t>E(r</t>
    </r>
    <r>
      <rPr>
        <i/>
        <vertAlign val="subscript"/>
        <sz val="12"/>
        <rFont val="Verdana"/>
        <family val="2"/>
      </rPr>
      <t>B</t>
    </r>
    <r>
      <rPr>
        <i/>
        <sz val="10"/>
        <rFont val="Verdana"/>
        <family val="2"/>
      </rPr>
      <t>)</t>
    </r>
  </si>
  <si>
    <r>
      <rPr>
        <i/>
        <sz val="14"/>
        <rFont val="Symbol"/>
        <family val="1"/>
        <charset val="2"/>
      </rPr>
      <t>s</t>
    </r>
    <r>
      <rPr>
        <i/>
        <vertAlign val="subscript"/>
        <sz val="14"/>
        <rFont val="Verdana"/>
        <family val="2"/>
      </rPr>
      <t>S</t>
    </r>
  </si>
  <si>
    <r>
      <rPr>
        <i/>
        <sz val="14"/>
        <rFont val="Symbol"/>
        <family val="1"/>
        <charset val="2"/>
      </rPr>
      <t>s</t>
    </r>
    <r>
      <rPr>
        <i/>
        <vertAlign val="subscript"/>
        <sz val="14"/>
        <rFont val="Verdana"/>
        <family val="2"/>
      </rPr>
      <t>B</t>
    </r>
  </si>
  <si>
    <r>
      <rPr>
        <i/>
        <sz val="14"/>
        <rFont val="Symbol"/>
        <family val="1"/>
        <charset val="2"/>
      </rPr>
      <t>r</t>
    </r>
    <r>
      <rPr>
        <i/>
        <vertAlign val="subscript"/>
        <sz val="14"/>
        <rFont val="Verdana"/>
        <family val="2"/>
      </rPr>
      <t>BS</t>
    </r>
  </si>
  <si>
    <t>Portfolio Weights</t>
  </si>
  <si>
    <r>
      <t>Expected Return, E(</t>
    </r>
    <r>
      <rPr>
        <i/>
        <sz val="10"/>
        <rFont val="Verdana"/>
        <family val="2"/>
      </rPr>
      <t>r</t>
    </r>
    <r>
      <rPr>
        <i/>
        <vertAlign val="subscript"/>
        <sz val="12"/>
        <rFont val="Verdana"/>
        <family val="2"/>
      </rPr>
      <t>P</t>
    </r>
    <r>
      <rPr>
        <sz val="11"/>
        <color theme="1"/>
        <rFont val="Calibri"/>
        <family val="2"/>
        <scheme val="minor"/>
      </rPr>
      <t>)</t>
    </r>
  </si>
  <si>
    <t>Std Dev</t>
  </si>
  <si>
    <r>
      <t>w</t>
    </r>
    <r>
      <rPr>
        <i/>
        <vertAlign val="subscript"/>
        <sz val="12"/>
        <rFont val="Verdana"/>
        <family val="2"/>
      </rPr>
      <t>S</t>
    </r>
    <r>
      <rPr>
        <b/>
        <vertAlign val="subscript"/>
        <sz val="12"/>
        <rFont val="Verdana"/>
        <family val="2"/>
      </rPr>
      <t xml:space="preserve"> </t>
    </r>
    <r>
      <rPr>
        <sz val="11"/>
        <color theme="1"/>
        <rFont val="Calibri"/>
        <family val="2"/>
        <scheme val="minor"/>
      </rPr>
      <t>= 1–w</t>
    </r>
    <r>
      <rPr>
        <i/>
        <vertAlign val="subscript"/>
        <sz val="12"/>
        <rFont val="Verdana"/>
        <family val="2"/>
      </rPr>
      <t>B</t>
    </r>
  </si>
  <si>
    <r>
      <t>w</t>
    </r>
    <r>
      <rPr>
        <i/>
        <vertAlign val="subscript"/>
        <sz val="12"/>
        <rFont val="Verdana"/>
        <family val="2"/>
      </rPr>
      <t>B</t>
    </r>
  </si>
  <si>
    <t xml:space="preserve">         </t>
  </si>
  <si>
    <t xml:space="preserve">Weight in stocks </t>
  </si>
  <si>
    <r>
      <t>w</t>
    </r>
    <r>
      <rPr>
        <vertAlign val="subscript"/>
        <sz val="12"/>
        <rFont val="Verdana"/>
        <family val="2"/>
      </rPr>
      <t>S</t>
    </r>
  </si>
  <si>
    <t xml:space="preserve">   Minimum Variance Portfolio</t>
  </si>
  <si>
    <t>Stock weight</t>
  </si>
  <si>
    <t>Expected return</t>
  </si>
  <si>
    <t>Standard deviation</t>
  </si>
  <si>
    <t>Covariance</t>
  </si>
  <si>
    <t>Correlation</t>
  </si>
  <si>
    <t>Objective</t>
  </si>
  <si>
    <t>Variables</t>
  </si>
  <si>
    <t>Weight</t>
  </si>
  <si>
    <t>Stock</t>
  </si>
  <si>
    <t>Bond</t>
  </si>
  <si>
    <t>Constraints</t>
  </si>
  <si>
    <t>Portfolio return</t>
  </si>
  <si>
    <t>Where</t>
  </si>
  <si>
    <t>Target</t>
  </si>
  <si>
    <t>Risk</t>
  </si>
  <si>
    <t>Portfolio</t>
  </si>
  <si>
    <t>Max</t>
  </si>
  <si>
    <t>Utility</t>
  </si>
  <si>
    <t>Risk aversion</t>
  </si>
  <si>
    <t>risk aversion</t>
  </si>
  <si>
    <t>Port weight</t>
  </si>
  <si>
    <t>Port return</t>
  </si>
  <si>
    <t>Port risk</t>
  </si>
  <si>
    <r>
      <rPr>
        <b/>
        <sz val="12"/>
        <rFont val="Calibri"/>
        <family val="2"/>
        <scheme val="minor"/>
      </rPr>
      <t xml:space="preserve">        Portfolio Standard Deviation for Given Correlation</t>
    </r>
    <r>
      <rPr>
        <b/>
        <sz val="12"/>
        <rFont val="Verdana"/>
        <family val="2"/>
      </rPr>
      <t xml:space="preserve">, </t>
    </r>
    <r>
      <rPr>
        <b/>
        <sz val="12"/>
        <rFont val="Symbol"/>
        <family val="1"/>
        <charset val="2"/>
      </rPr>
      <t>r</t>
    </r>
  </si>
  <si>
    <t>Portoflio</t>
  </si>
  <si>
    <t>Year</t>
  </si>
  <si>
    <t>Stocks</t>
  </si>
  <si>
    <t>Dev squared</t>
  </si>
  <si>
    <t>Corporate bonds</t>
  </si>
  <si>
    <t>Stock dev x Bond dev</t>
  </si>
  <si>
    <t>Sum</t>
  </si>
  <si>
    <t>Variance</t>
  </si>
  <si>
    <t>SD</t>
  </si>
  <si>
    <t>The investment opportunity set with the stock and bond funds</t>
  </si>
  <si>
    <t>Input Data</t>
  </si>
  <si>
    <t xml:space="preserve">Notes: </t>
  </si>
  <si>
    <t>1. Negative weights indicate short positions</t>
  </si>
  <si>
    <t xml:space="preserve">2. The weights of the minimum-variance portfolio are </t>
  </si>
  <si>
    <t xml:space="preserve">    computed using the formula in footnote 1.</t>
  </si>
  <si>
    <t>Portfolio var</t>
  </si>
  <si>
    <t>Portfolio SD</t>
  </si>
  <si>
    <t>Stock allocation</t>
  </si>
  <si>
    <t>Bond allocation</t>
  </si>
  <si>
    <t>Portfolio SD (no diversification benefits)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</si>
</sst>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000"/>
    <numFmt numFmtId="165" formatCode="_(* #,##0.0000_);_(* \(#,##0.000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1"/>
      <color theme="1"/>
      <name val="Tahoma"/>
      <family val="2"/>
    </font>
    <font>
      <sz val="7.5"/>
      <color rgb="FF808080"/>
      <name val="Tahoma"/>
      <family val="2"/>
    </font>
    <font>
      <u/>
      <sz val="11"/>
      <color theme="10"/>
      <name val="Calibri"/>
      <family val="2"/>
      <scheme val="minor"/>
    </font>
    <font>
      <i/>
      <sz val="10"/>
      <name val="Verdana"/>
      <family val="2"/>
    </font>
    <font>
      <i/>
      <vertAlign val="subscript"/>
      <sz val="12"/>
      <name val="Verdana"/>
      <family val="2"/>
    </font>
    <font>
      <i/>
      <sz val="14"/>
      <name val="Symbol"/>
      <family val="1"/>
      <charset val="2"/>
    </font>
    <font>
      <i/>
      <vertAlign val="subscript"/>
      <sz val="14"/>
      <name val="Verdana"/>
      <family val="2"/>
    </font>
    <font>
      <sz val="10"/>
      <name val="Verdana"/>
      <family val="2"/>
    </font>
    <font>
      <b/>
      <vertAlign val="subscript"/>
      <sz val="12"/>
      <name val="Verdana"/>
      <family val="2"/>
    </font>
    <font>
      <b/>
      <sz val="10"/>
      <name val="Verdana"/>
      <family val="2"/>
    </font>
    <font>
      <sz val="12"/>
      <name val="Geneva"/>
    </font>
    <font>
      <b/>
      <sz val="12"/>
      <name val="Symbol"/>
      <family val="1"/>
      <charset val="2"/>
    </font>
    <font>
      <sz val="12"/>
      <name val="Verdana"/>
      <family val="2"/>
    </font>
    <font>
      <vertAlign val="subscript"/>
      <sz val="12"/>
      <name val="Verdana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.5"/>
      <name val="Verdana"/>
      <family val="2"/>
    </font>
    <font>
      <b/>
      <sz val="1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0F0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64">
    <xf numFmtId="0" fontId="0" fillId="0" borderId="0" xfId="0"/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3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5" fillId="2" borderId="0" xfId="3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9" fontId="0" fillId="0" borderId="0" xfId="0" applyNumberFormat="1"/>
    <xf numFmtId="0" fontId="10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9" fontId="0" fillId="0" borderId="10" xfId="2" applyFont="1" applyBorder="1" applyAlignment="1">
      <alignment horizontal="center"/>
    </xf>
    <xf numFmtId="9" fontId="0" fillId="0" borderId="0" xfId="2" applyFont="1" applyBorder="1" applyAlignment="1">
      <alignment horizontal="center"/>
    </xf>
    <xf numFmtId="9" fontId="0" fillId="0" borderId="17" xfId="2" applyFont="1" applyBorder="1" applyAlignment="1">
      <alignment horizontal="center"/>
    </xf>
    <xf numFmtId="0" fontId="0" fillId="0" borderId="14" xfId="0" applyBorder="1"/>
    <xf numFmtId="0" fontId="0" fillId="0" borderId="20" xfId="0" applyBorder="1"/>
    <xf numFmtId="0" fontId="0" fillId="0" borderId="10" xfId="0" applyBorder="1"/>
    <xf numFmtId="0" fontId="12" fillId="0" borderId="0" xfId="0" applyFont="1"/>
    <xf numFmtId="0" fontId="10" fillId="0" borderId="16" xfId="0" applyFont="1" applyBorder="1"/>
    <xf numFmtId="0" fontId="12" fillId="0" borderId="20" xfId="0" applyFont="1" applyBorder="1"/>
    <xf numFmtId="0" fontId="10" fillId="0" borderId="0" xfId="0" applyFont="1"/>
    <xf numFmtId="0" fontId="0" fillId="6" borderId="10" xfId="0" applyFill="1" applyBorder="1"/>
    <xf numFmtId="0" fontId="0" fillId="6" borderId="0" xfId="0" applyFill="1"/>
    <xf numFmtId="0" fontId="0" fillId="6" borderId="0" xfId="0" applyFill="1" applyAlignment="1">
      <alignment horizontal="center"/>
    </xf>
    <xf numFmtId="10" fontId="0" fillId="5" borderId="0" xfId="0" applyNumberFormat="1" applyFill="1"/>
    <xf numFmtId="10" fontId="0" fillId="5" borderId="0" xfId="2" applyNumberFormat="1" applyFont="1" applyFill="1"/>
    <xf numFmtId="10" fontId="0" fillId="0" borderId="10" xfId="2" applyNumberFormat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11" xfId="2" applyNumberFormat="1" applyFont="1" applyBorder="1"/>
    <xf numFmtId="10" fontId="0" fillId="0" borderId="0" xfId="2" applyNumberFormat="1" applyFont="1" applyBorder="1"/>
    <xf numFmtId="10" fontId="0" fillId="0" borderId="2" xfId="2" applyNumberFormat="1" applyFont="1" applyBorder="1"/>
    <xf numFmtId="10" fontId="0" fillId="0" borderId="3" xfId="2" applyNumberFormat="1" applyFont="1" applyBorder="1"/>
    <xf numFmtId="10" fontId="0" fillId="0" borderId="1" xfId="2" applyNumberFormat="1" applyFont="1" applyBorder="1"/>
    <xf numFmtId="0" fontId="0" fillId="0" borderId="7" xfId="0" applyBorder="1"/>
    <xf numFmtId="43" fontId="0" fillId="0" borderId="10" xfId="1" applyFont="1" applyBorder="1"/>
    <xf numFmtId="43" fontId="0" fillId="0" borderId="2" xfId="1" applyFont="1" applyBorder="1"/>
    <xf numFmtId="0" fontId="0" fillId="0" borderId="35" xfId="0" applyBorder="1"/>
    <xf numFmtId="0" fontId="0" fillId="0" borderId="34" xfId="0" applyBorder="1" applyAlignment="1">
      <alignment horizontal="center"/>
    </xf>
    <xf numFmtId="10" fontId="0" fillId="0" borderId="0" xfId="2" applyNumberFormat="1" applyFont="1"/>
    <xf numFmtId="10" fontId="0" fillId="0" borderId="7" xfId="2" applyNumberFormat="1" applyFont="1" applyBorder="1"/>
    <xf numFmtId="10" fontId="0" fillId="0" borderId="9" xfId="2" applyNumberFormat="1" applyFont="1" applyBorder="1"/>
    <xf numFmtId="0" fontId="0" fillId="0" borderId="11" xfId="0" applyBorder="1"/>
    <xf numFmtId="0" fontId="0" fillId="0" borderId="3" xfId="0" applyBorder="1"/>
    <xf numFmtId="165" fontId="0" fillId="0" borderId="34" xfId="1" applyNumberFormat="1" applyFont="1" applyBorder="1"/>
    <xf numFmtId="165" fontId="0" fillId="0" borderId="36" xfId="1" applyNumberFormat="1" applyFont="1" applyBorder="1"/>
    <xf numFmtId="165" fontId="0" fillId="0" borderId="35" xfId="1" applyNumberFormat="1" applyFont="1" applyBorder="1"/>
    <xf numFmtId="0" fontId="0" fillId="0" borderId="9" xfId="0" applyBorder="1"/>
    <xf numFmtId="0" fontId="20" fillId="7" borderId="16" xfId="0" applyFont="1" applyFill="1" applyBorder="1"/>
    <xf numFmtId="0" fontId="20" fillId="7" borderId="20" xfId="0" applyFont="1" applyFill="1" applyBorder="1" applyAlignment="1">
      <alignment horizontal="center"/>
    </xf>
    <xf numFmtId="0" fontId="19" fillId="7" borderId="23" xfId="0" applyFont="1" applyFill="1" applyBorder="1" applyAlignment="1">
      <alignment horizontal="center"/>
    </xf>
    <xf numFmtId="9" fontId="20" fillId="7" borderId="12" xfId="2" applyFont="1" applyFill="1" applyBorder="1" applyAlignment="1">
      <alignment horizontal="center"/>
    </xf>
    <xf numFmtId="10" fontId="20" fillId="7" borderId="21" xfId="2" applyNumberFormat="1" applyFont="1" applyFill="1" applyBorder="1" applyAlignment="1">
      <alignment horizontal="center"/>
    </xf>
    <xf numFmtId="10" fontId="20" fillId="7" borderId="20" xfId="2" applyNumberFormat="1" applyFont="1" applyFill="1" applyBorder="1" applyAlignment="1">
      <alignment horizontal="center"/>
    </xf>
    <xf numFmtId="10" fontId="20" fillId="4" borderId="21" xfId="2" applyNumberFormat="1" applyFont="1" applyFill="1" applyBorder="1" applyAlignment="1">
      <alignment horizontal="center"/>
    </xf>
    <xf numFmtId="10" fontId="20" fillId="7" borderId="15" xfId="2" applyNumberFormat="1" applyFont="1" applyFill="1" applyBorder="1" applyAlignment="1">
      <alignment horizontal="center"/>
    </xf>
    <xf numFmtId="9" fontId="20" fillId="7" borderId="0" xfId="2" applyFont="1" applyFill="1" applyBorder="1" applyAlignment="1">
      <alignment horizontal="center"/>
    </xf>
    <xf numFmtId="10" fontId="20" fillId="7" borderId="23" xfId="2" applyNumberFormat="1" applyFont="1" applyFill="1" applyBorder="1" applyAlignment="1">
      <alignment horizontal="center"/>
    </xf>
    <xf numFmtId="10" fontId="20" fillId="7" borderId="0" xfId="2" applyNumberFormat="1" applyFont="1" applyFill="1" applyBorder="1" applyAlignment="1">
      <alignment horizontal="center"/>
    </xf>
    <xf numFmtId="10" fontId="20" fillId="4" borderId="23" xfId="2" applyNumberFormat="1" applyFont="1" applyFill="1" applyBorder="1" applyAlignment="1">
      <alignment horizontal="center"/>
    </xf>
    <xf numFmtId="10" fontId="20" fillId="7" borderId="19" xfId="2" applyNumberFormat="1" applyFont="1" applyFill="1" applyBorder="1" applyAlignment="1">
      <alignment horizontal="center"/>
    </xf>
    <xf numFmtId="9" fontId="20" fillId="7" borderId="0" xfId="2" applyFont="1" applyFill="1" applyAlignment="1">
      <alignment horizontal="center"/>
    </xf>
    <xf numFmtId="10" fontId="20" fillId="7" borderId="22" xfId="2" applyNumberFormat="1" applyFont="1" applyFill="1" applyBorder="1" applyAlignment="1">
      <alignment horizontal="center"/>
    </xf>
    <xf numFmtId="10" fontId="20" fillId="7" borderId="27" xfId="2" applyNumberFormat="1" applyFont="1" applyFill="1" applyBorder="1" applyAlignment="1">
      <alignment horizontal="center"/>
    </xf>
    <xf numFmtId="10" fontId="20" fillId="4" borderId="22" xfId="2" applyNumberFormat="1" applyFont="1" applyFill="1" applyBorder="1" applyAlignment="1">
      <alignment horizontal="center"/>
    </xf>
    <xf numFmtId="10" fontId="20" fillId="7" borderId="18" xfId="2" applyNumberFormat="1" applyFont="1" applyFill="1" applyBorder="1" applyAlignment="1">
      <alignment horizontal="center"/>
    </xf>
    <xf numFmtId="0" fontId="19" fillId="7" borderId="24" xfId="0" applyFont="1" applyFill="1" applyBorder="1"/>
    <xf numFmtId="0" fontId="20" fillId="7" borderId="27" xfId="0" applyFont="1" applyFill="1" applyBorder="1"/>
    <xf numFmtId="0" fontId="19" fillId="7" borderId="27" xfId="0" applyFont="1" applyFill="1" applyBorder="1"/>
    <xf numFmtId="0" fontId="20" fillId="7" borderId="18" xfId="0" applyFont="1" applyFill="1" applyBorder="1"/>
    <xf numFmtId="0" fontId="20" fillId="7" borderId="16" xfId="0" applyFont="1" applyFill="1" applyBorder="1" applyAlignment="1">
      <alignment horizontal="left"/>
    </xf>
    <xf numFmtId="10" fontId="20" fillId="7" borderId="20" xfId="2" applyNumberFormat="1" applyFont="1" applyFill="1" applyBorder="1"/>
    <xf numFmtId="10" fontId="20" fillId="4" borderId="21" xfId="2" applyNumberFormat="1" applyFont="1" applyFill="1" applyBorder="1"/>
    <xf numFmtId="10" fontId="20" fillId="7" borderId="15" xfId="2" applyNumberFormat="1" applyFont="1" applyFill="1" applyBorder="1"/>
    <xf numFmtId="0" fontId="20" fillId="7" borderId="12" xfId="0" applyFont="1" applyFill="1" applyBorder="1"/>
    <xf numFmtId="0" fontId="20" fillId="7" borderId="12" xfId="0" applyFont="1" applyFill="1" applyBorder="1" applyAlignment="1">
      <alignment horizontal="left"/>
    </xf>
    <xf numFmtId="10" fontId="20" fillId="7" borderId="0" xfId="2" applyNumberFormat="1" applyFont="1" applyFill="1" applyBorder="1"/>
    <xf numFmtId="10" fontId="20" fillId="4" borderId="23" xfId="2" applyNumberFormat="1" applyFont="1" applyFill="1" applyBorder="1"/>
    <xf numFmtId="10" fontId="20" fillId="7" borderId="19" xfId="2" applyNumberFormat="1" applyFont="1" applyFill="1" applyBorder="1"/>
    <xf numFmtId="0" fontId="20" fillId="7" borderId="13" xfId="0" applyFont="1" applyFill="1" applyBorder="1"/>
    <xf numFmtId="10" fontId="20" fillId="7" borderId="27" xfId="2" applyNumberFormat="1" applyFont="1" applyFill="1" applyBorder="1"/>
    <xf numFmtId="10" fontId="20" fillId="4" borderId="22" xfId="2" applyNumberFormat="1" applyFont="1" applyFill="1" applyBorder="1"/>
    <xf numFmtId="10" fontId="20" fillId="7" borderId="18" xfId="2" applyNumberFormat="1" applyFont="1" applyFill="1" applyBorder="1"/>
    <xf numFmtId="0" fontId="6" fillId="7" borderId="28" xfId="0" applyFont="1" applyFill="1" applyBorder="1" applyAlignment="1">
      <alignment horizontal="center"/>
    </xf>
    <xf numFmtId="0" fontId="6" fillId="7" borderId="29" xfId="0" applyFont="1" applyFill="1" applyBorder="1" applyAlignment="1">
      <alignment horizontal="center"/>
    </xf>
    <xf numFmtId="0" fontId="8" fillId="7" borderId="29" xfId="0" applyFont="1" applyFill="1" applyBorder="1" applyAlignment="1">
      <alignment horizontal="center"/>
    </xf>
    <xf numFmtId="0" fontId="8" fillId="7" borderId="30" xfId="0" applyFont="1" applyFill="1" applyBorder="1" applyAlignment="1">
      <alignment horizontal="center"/>
    </xf>
    <xf numFmtId="0" fontId="13" fillId="7" borderId="0" xfId="0" applyFont="1" applyFill="1"/>
    <xf numFmtId="0" fontId="13" fillId="7" borderId="23" xfId="0" applyFont="1" applyFill="1" applyBorder="1" applyAlignment="1">
      <alignment horizontal="center"/>
    </xf>
    <xf numFmtId="0" fontId="13" fillId="7" borderId="12" xfId="0" applyFont="1" applyFill="1" applyBorder="1"/>
    <xf numFmtId="0" fontId="13" fillId="7" borderId="0" xfId="0" applyFont="1" applyFill="1" applyBorder="1"/>
    <xf numFmtId="0" fontId="13" fillId="7" borderId="20" xfId="0" applyFont="1" applyFill="1" applyBorder="1" applyAlignment="1">
      <alignment horizontal="center"/>
    </xf>
    <xf numFmtId="0" fontId="13" fillId="7" borderId="20" xfId="0" applyFont="1" applyFill="1" applyBorder="1"/>
    <xf numFmtId="0" fontId="13" fillId="7" borderId="15" xfId="0" applyFont="1" applyFill="1" applyBorder="1"/>
    <xf numFmtId="0" fontId="2" fillId="7" borderId="12" xfId="0" applyFont="1" applyFill="1" applyBorder="1"/>
    <xf numFmtId="0" fontId="15" fillId="7" borderId="0" xfId="0" applyFont="1" applyFill="1"/>
    <xf numFmtId="0" fontId="13" fillId="7" borderId="19" xfId="0" applyFont="1" applyFill="1" applyBorder="1"/>
    <xf numFmtId="0" fontId="15" fillId="7" borderId="22" xfId="0" applyFont="1" applyFill="1" applyBorder="1" applyAlignment="1">
      <alignment horizontal="center"/>
    </xf>
    <xf numFmtId="0" fontId="15" fillId="7" borderId="12" xfId="0" applyFont="1" applyFill="1" applyBorder="1" applyAlignment="1">
      <alignment horizontal="center"/>
    </xf>
    <xf numFmtId="0" fontId="20" fillId="7" borderId="16" xfId="0" applyFont="1" applyFill="1" applyBorder="1" applyAlignment="1">
      <alignment horizontal="center"/>
    </xf>
    <xf numFmtId="0" fontId="20" fillId="7" borderId="15" xfId="0" applyFont="1" applyFill="1" applyBorder="1" applyAlignment="1">
      <alignment horizontal="center"/>
    </xf>
    <xf numFmtId="10" fontId="17" fillId="8" borderId="31" xfId="0" applyNumberFormat="1" applyFont="1" applyFill="1" applyBorder="1" applyAlignment="1">
      <alignment horizontal="center"/>
    </xf>
    <xf numFmtId="10" fontId="17" fillId="8" borderId="32" xfId="0" applyNumberFormat="1" applyFont="1" applyFill="1" applyBorder="1" applyAlignment="1">
      <alignment horizontal="center"/>
    </xf>
    <xf numFmtId="10" fontId="17" fillId="8" borderId="33" xfId="0" applyNumberFormat="1" applyFont="1" applyFill="1" applyBorder="1" applyAlignment="1">
      <alignment horizontal="center"/>
    </xf>
    <xf numFmtId="0" fontId="20" fillId="4" borderId="21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5" xfId="0" applyFill="1" applyBorder="1"/>
    <xf numFmtId="0" fontId="0" fillId="7" borderId="0" xfId="0" applyFill="1"/>
    <xf numFmtId="10" fontId="0" fillId="7" borderId="0" xfId="2" applyNumberFormat="1" applyFont="1" applyFill="1"/>
    <xf numFmtId="10" fontId="0" fillId="7" borderId="0" xfId="2" applyNumberFormat="1" applyFont="1" applyFill="1" applyBorder="1"/>
    <xf numFmtId="10" fontId="0" fillId="7" borderId="1" xfId="2" applyNumberFormat="1" applyFont="1" applyFill="1" applyBorder="1"/>
    <xf numFmtId="0" fontId="0" fillId="7" borderId="8" xfId="0" applyFill="1" applyBorder="1"/>
    <xf numFmtId="10" fontId="18" fillId="7" borderId="8" xfId="0" applyNumberFormat="1" applyFont="1" applyFill="1" applyBorder="1"/>
    <xf numFmtId="10" fontId="0" fillId="7" borderId="8" xfId="0" applyNumberFormat="1" applyFill="1" applyBorder="1"/>
    <xf numFmtId="10" fontId="0" fillId="7" borderId="0" xfId="0" applyNumberFormat="1" applyFill="1"/>
    <xf numFmtId="0" fontId="0" fillId="7" borderId="1" xfId="0" applyFill="1" applyBorder="1"/>
    <xf numFmtId="0" fontId="18" fillId="7" borderId="1" xfId="0" applyFont="1" applyFill="1" applyBorder="1"/>
    <xf numFmtId="10" fontId="18" fillId="7" borderId="1" xfId="2" applyNumberFormat="1" applyFont="1" applyFill="1" applyBorder="1"/>
    <xf numFmtId="10" fontId="0" fillId="7" borderId="8" xfId="2" applyNumberFormat="1" applyFont="1" applyFill="1" applyBorder="1"/>
    <xf numFmtId="10" fontId="0" fillId="0" borderId="0" xfId="0" applyNumberFormat="1"/>
    <xf numFmtId="0" fontId="21" fillId="0" borderId="0" xfId="0" applyFont="1" applyAlignment="1">
      <alignment horizontal="left"/>
    </xf>
    <xf numFmtId="0" fontId="0" fillId="0" borderId="8" xfId="0" applyBorder="1"/>
    <xf numFmtId="0" fontId="22" fillId="0" borderId="8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0" fontId="0" fillId="3" borderId="7" xfId="0" applyNumberFormat="1" applyFill="1" applyBorder="1" applyAlignment="1">
      <alignment horizontal="center"/>
    </xf>
    <xf numFmtId="10" fontId="0" fillId="3" borderId="8" xfId="0" applyNumberFormat="1" applyFill="1" applyBorder="1" applyAlignment="1">
      <alignment horizontal="center"/>
    </xf>
    <xf numFmtId="10" fontId="0" fillId="3" borderId="9" xfId="2" applyNumberFormat="1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/>
    <xf numFmtId="0" fontId="10" fillId="0" borderId="2" xfId="0" applyFont="1" applyBorder="1"/>
    <xf numFmtId="0" fontId="0" fillId="0" borderId="1" xfId="0" applyBorder="1"/>
    <xf numFmtId="165" fontId="0" fillId="5" borderId="0" xfId="1" applyNumberFormat="1" applyFont="1" applyFill="1"/>
    <xf numFmtId="0" fontId="0" fillId="0" borderId="7" xfId="0" applyBorder="1" applyAlignment="1">
      <alignment horizontal="center"/>
    </xf>
    <xf numFmtId="10" fontId="18" fillId="0" borderId="0" xfId="2" applyNumberFormat="1" applyFont="1"/>
    <xf numFmtId="164" fontId="0" fillId="0" borderId="0" xfId="0" applyNumberFormat="1"/>
    <xf numFmtId="10" fontId="0" fillId="8" borderId="24" xfId="0" applyNumberFormat="1" applyFill="1" applyBorder="1" applyAlignment="1">
      <alignment horizontal="center"/>
    </xf>
    <xf numFmtId="10" fontId="0" fillId="8" borderId="25" xfId="0" applyNumberFormat="1" applyFill="1" applyBorder="1" applyAlignment="1">
      <alignment horizontal="center"/>
    </xf>
    <xf numFmtId="10" fontId="0" fillId="8" borderId="26" xfId="0" applyNumberFormat="1" applyFill="1" applyBorder="1" applyAlignment="1">
      <alignment horizontal="center"/>
    </xf>
    <xf numFmtId="43" fontId="0" fillId="5" borderId="0" xfId="1" applyFont="1" applyFill="1"/>
    <xf numFmtId="0" fontId="0" fillId="8" borderId="0" xfId="0" applyFill="1"/>
    <xf numFmtId="10" fontId="0" fillId="8" borderId="0" xfId="2" applyNumberFormat="1" applyFont="1" applyFill="1"/>
    <xf numFmtId="0" fontId="0" fillId="9" borderId="0" xfId="0" applyFill="1"/>
    <xf numFmtId="10" fontId="0" fillId="9" borderId="0" xfId="2" applyNumberFormat="1" applyFont="1" applyFill="1"/>
    <xf numFmtId="10" fontId="0" fillId="0" borderId="12" xfId="2" applyNumberFormat="1" applyFont="1" applyBorder="1" applyAlignment="1">
      <alignment horizontal="center"/>
    </xf>
    <xf numFmtId="10" fontId="0" fillId="0" borderId="19" xfId="2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10" fontId="0" fillId="0" borderId="16" xfId="2" applyNumberFormat="1" applyFont="1" applyBorder="1" applyAlignment="1">
      <alignment horizontal="center"/>
    </xf>
    <xf numFmtId="10" fontId="0" fillId="0" borderId="15" xfId="2" applyNumberFormat="1" applyFont="1" applyBorder="1" applyAlignment="1">
      <alignment horizontal="center"/>
    </xf>
    <xf numFmtId="10" fontId="0" fillId="0" borderId="13" xfId="2" applyNumberFormat="1" applyFont="1" applyBorder="1" applyAlignment="1">
      <alignment horizontal="center"/>
    </xf>
    <xf numFmtId="10" fontId="0" fillId="0" borderId="18" xfId="2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Risk</a:t>
            </a:r>
            <a:r>
              <a:rPr lang="en-US" baseline="0"/>
              <a:t>-return relationship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737781267363942"/>
          <c:y val="0.18429734346524063"/>
          <c:w val="0.79616710553086145"/>
          <c:h val="0.67235784381619523"/>
        </c:manualLayout>
      </c:layout>
      <c:scatterChart>
        <c:scatterStyle val="smoothMarker"/>
        <c:varyColors val="0"/>
        <c:ser>
          <c:idx val="0"/>
          <c:order val="0"/>
          <c:tx>
            <c:v>Risk-return relationship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'Port risk-return'!$E$7:$E$21</c:f>
              <c:numCache>
                <c:formatCode>0.00%</c:formatCode>
                <c:ptCount val="15"/>
                <c:pt idx="0">
                  <c:v>8.3748294950841295E-2</c:v>
                </c:pt>
                <c:pt idx="1">
                  <c:v>4.8483515802589791E-2</c:v>
                </c:pt>
                <c:pt idx="2">
                  <c:v>2.1811841511829095E-2</c:v>
                </c:pt>
                <c:pt idx="3">
                  <c:v>3.7270528354782409E-2</c:v>
                </c:pt>
                <c:pt idx="4">
                  <c:v>7.134885328933073E-2</c:v>
                </c:pt>
                <c:pt idx="5">
                  <c:v>0.10761252796821821</c:v>
                </c:pt>
                <c:pt idx="6">
                  <c:v>0.14442466622384478</c:v>
                </c:pt>
                <c:pt idx="7">
                  <c:v>0.18145176488581669</c:v>
                </c:pt>
                <c:pt idx="8">
                  <c:v>0.21858461170594037</c:v>
                </c:pt>
                <c:pt idx="9">
                  <c:v>0.25577715436927922</c:v>
                </c:pt>
                <c:pt idx="10">
                  <c:v>0.29300666143964338</c:v>
                </c:pt>
                <c:pt idx="11">
                  <c:v>0.33026063242069248</c:v>
                </c:pt>
                <c:pt idx="12">
                  <c:v>0.36753162820902369</c:v>
                </c:pt>
                <c:pt idx="13">
                  <c:v>0.40481494644983979</c:v>
                </c:pt>
                <c:pt idx="14">
                  <c:v>0.44210746966382219</c:v>
                </c:pt>
              </c:numCache>
            </c:numRef>
          </c:xVal>
          <c:yVal>
            <c:numRef>
              <c:f>'Port risk-return'!$C$7:$C$21</c:f>
              <c:numCache>
                <c:formatCode>0.00%</c:formatCode>
                <c:ptCount val="15"/>
                <c:pt idx="0">
                  <c:v>2.161834797099773E-2</c:v>
                </c:pt>
                <c:pt idx="1">
                  <c:v>3.4420465588786656E-2</c:v>
                </c:pt>
                <c:pt idx="2">
                  <c:v>4.7222583206575568E-2</c:v>
                </c:pt>
                <c:pt idx="3">
                  <c:v>6.0024700824364487E-2</c:v>
                </c:pt>
                <c:pt idx="4">
                  <c:v>7.2826818442153413E-2</c:v>
                </c:pt>
                <c:pt idx="5">
                  <c:v>8.5628936059942318E-2</c:v>
                </c:pt>
                <c:pt idx="6">
                  <c:v>9.8431053677731237E-2</c:v>
                </c:pt>
                <c:pt idx="7">
                  <c:v>0.11123317129552016</c:v>
                </c:pt>
                <c:pt idx="8">
                  <c:v>0.12403528891330906</c:v>
                </c:pt>
                <c:pt idx="9">
                  <c:v>0.13683740653109797</c:v>
                </c:pt>
                <c:pt idx="10">
                  <c:v>0.14963952414888693</c:v>
                </c:pt>
                <c:pt idx="11">
                  <c:v>0.16244164176667583</c:v>
                </c:pt>
                <c:pt idx="12">
                  <c:v>0.17524375938446474</c:v>
                </c:pt>
                <c:pt idx="13">
                  <c:v>0.18804587700225367</c:v>
                </c:pt>
                <c:pt idx="14">
                  <c:v>0.20084799462004255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26-4660-8A17-AD1924A449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4106943"/>
        <c:axId val="734109439"/>
      </c:scatterChart>
      <c:valAx>
        <c:axId val="7341069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SG" sz="1200"/>
                  <a:t>Risk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109439"/>
        <c:crosses val="autoZero"/>
        <c:crossBetween val="midCat"/>
      </c:valAx>
      <c:valAx>
        <c:axId val="734109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Return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106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Risk-return relationship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68856811943201"/>
          <c:y val="0.13295597150095095"/>
          <c:w val="0.77958996710298012"/>
          <c:h val="0.68489366177328337"/>
        </c:manualLayout>
      </c:layout>
      <c:scatterChart>
        <c:scatterStyle val="lineMarker"/>
        <c:varyColors val="0"/>
        <c:ser>
          <c:idx val="0"/>
          <c:order val="0"/>
          <c:tx>
            <c:v>Rho = -100%</c:v>
          </c:tx>
          <c:spPr>
            <a:ln w="2540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rgbClr val="0070C0"/>
                </a:solidFill>
              </a:ln>
              <a:effectLst/>
            </c:spPr>
          </c:marker>
          <c:xVal>
            <c:numRef>
              <c:f>'Various correlation'!$C$6:$C$17</c:f>
              <c:numCache>
                <c:formatCode>0.00%</c:formatCode>
                <c:ptCount val="12"/>
                <c:pt idx="0">
                  <c:v>2.1811841511829085E-2</c:v>
                </c:pt>
                <c:pt idx="1">
                  <c:v>2.3446680257864371E-3</c:v>
                </c:pt>
                <c:pt idx="2">
                  <c:v>1.7122505460256197E-2</c:v>
                </c:pt>
                <c:pt idx="3">
                  <c:v>5.6056852432341472E-2</c:v>
                </c:pt>
                <c:pt idx="4">
                  <c:v>9.499119940442674E-2</c:v>
                </c:pt>
                <c:pt idx="5">
                  <c:v>0.13392554637651205</c:v>
                </c:pt>
                <c:pt idx="6">
                  <c:v>0.1728598933485973</c:v>
                </c:pt>
                <c:pt idx="7">
                  <c:v>0.21179424032068259</c:v>
                </c:pt>
                <c:pt idx="8">
                  <c:v>0.25072858729276781</c:v>
                </c:pt>
                <c:pt idx="9">
                  <c:v>0.28966293426485318</c:v>
                </c:pt>
                <c:pt idx="10">
                  <c:v>0.32859728123693843</c:v>
                </c:pt>
                <c:pt idx="11">
                  <c:v>0.36753162820902369</c:v>
                </c:pt>
              </c:numCache>
            </c:numRef>
          </c:xVal>
          <c:yVal>
            <c:numRef>
              <c:f>'Various correlation'!$B$6:$B$17</c:f>
              <c:numCache>
                <c:formatCode>0.00%</c:formatCode>
                <c:ptCount val="12"/>
                <c:pt idx="0">
                  <c:v>4.7222583206575568E-2</c:v>
                </c:pt>
                <c:pt idx="1">
                  <c:v>5.3623642015470027E-2</c:v>
                </c:pt>
                <c:pt idx="2">
                  <c:v>6.0024700824364487E-2</c:v>
                </c:pt>
                <c:pt idx="3">
                  <c:v>7.2826818442153413E-2</c:v>
                </c:pt>
                <c:pt idx="4">
                  <c:v>8.5628936059942318E-2</c:v>
                </c:pt>
                <c:pt idx="5">
                  <c:v>9.8431053677731237E-2</c:v>
                </c:pt>
                <c:pt idx="6">
                  <c:v>0.11123317129552016</c:v>
                </c:pt>
                <c:pt idx="7">
                  <c:v>0.12403528891330906</c:v>
                </c:pt>
                <c:pt idx="8">
                  <c:v>0.13683740653109797</c:v>
                </c:pt>
                <c:pt idx="9">
                  <c:v>0.14963952414888693</c:v>
                </c:pt>
                <c:pt idx="10">
                  <c:v>0.16244164176667583</c:v>
                </c:pt>
                <c:pt idx="11">
                  <c:v>0.17524375938446474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69-4F3D-8869-A629FFCBAB08}"/>
            </c:ext>
          </c:extLst>
        </c:ser>
        <c:ser>
          <c:idx val="1"/>
          <c:order val="1"/>
          <c:tx>
            <c:v>Rho = 100%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'Various correlation'!$G$6:$G$17</c:f>
              <c:numCache>
                <c:formatCode>0.00%</c:formatCode>
                <c:ptCount val="12"/>
                <c:pt idx="0">
                  <c:v>2.1811841511829085E-2</c:v>
                </c:pt>
                <c:pt idx="1">
                  <c:v>3.9097830846688816E-2</c:v>
                </c:pt>
                <c:pt idx="2">
                  <c:v>5.6383820181548548E-2</c:v>
                </c:pt>
                <c:pt idx="3">
                  <c:v>9.0955798851268019E-2</c:v>
                </c:pt>
                <c:pt idx="4">
                  <c:v>0.12552777752098745</c:v>
                </c:pt>
                <c:pt idx="5">
                  <c:v>0.16009975619070693</c:v>
                </c:pt>
                <c:pt idx="6">
                  <c:v>0.19467173486042638</c:v>
                </c:pt>
                <c:pt idx="7">
                  <c:v>0.22924371353014583</c:v>
                </c:pt>
                <c:pt idx="8">
                  <c:v>0.26381569219986528</c:v>
                </c:pt>
                <c:pt idx="9">
                  <c:v>0.29838767086958479</c:v>
                </c:pt>
                <c:pt idx="10">
                  <c:v>0.33295964953930424</c:v>
                </c:pt>
                <c:pt idx="11">
                  <c:v>0.36753162820902369</c:v>
                </c:pt>
              </c:numCache>
            </c:numRef>
          </c:xVal>
          <c:yVal>
            <c:numRef>
              <c:f>'Various correlation'!$B$6:$B$17</c:f>
              <c:numCache>
                <c:formatCode>0.00%</c:formatCode>
                <c:ptCount val="12"/>
                <c:pt idx="0">
                  <c:v>4.7222583206575568E-2</c:v>
                </c:pt>
                <c:pt idx="1">
                  <c:v>5.3623642015470027E-2</c:v>
                </c:pt>
                <c:pt idx="2">
                  <c:v>6.0024700824364487E-2</c:v>
                </c:pt>
                <c:pt idx="3">
                  <c:v>7.2826818442153413E-2</c:v>
                </c:pt>
                <c:pt idx="4">
                  <c:v>8.5628936059942318E-2</c:v>
                </c:pt>
                <c:pt idx="5">
                  <c:v>9.8431053677731237E-2</c:v>
                </c:pt>
                <c:pt idx="6">
                  <c:v>0.11123317129552016</c:v>
                </c:pt>
                <c:pt idx="7">
                  <c:v>0.12403528891330906</c:v>
                </c:pt>
                <c:pt idx="8">
                  <c:v>0.13683740653109797</c:v>
                </c:pt>
                <c:pt idx="9">
                  <c:v>0.14963952414888693</c:v>
                </c:pt>
                <c:pt idx="10">
                  <c:v>0.16244164176667583</c:v>
                </c:pt>
                <c:pt idx="11">
                  <c:v>0.17524375938446474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C69-4F3D-8869-A629FFCBAB08}"/>
            </c:ext>
          </c:extLst>
        </c:ser>
        <c:ser>
          <c:idx val="2"/>
          <c:order val="2"/>
          <c:tx>
            <c:v>Rho = 20%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'Various correlation'!$E$6:$E$17</c:f>
              <c:numCache>
                <c:formatCode>0.00%</c:formatCode>
                <c:ptCount val="12"/>
                <c:pt idx="0">
                  <c:v>2.1811841511829085E-2</c:v>
                </c:pt>
                <c:pt idx="1">
                  <c:v>3.0321332645684176E-2</c:v>
                </c:pt>
                <c:pt idx="2">
                  <c:v>4.4997257519250239E-2</c:v>
                </c:pt>
                <c:pt idx="3">
                  <c:v>7.8871558173095074E-2</c:v>
                </c:pt>
                <c:pt idx="4">
                  <c:v>0.11429639077123889</c:v>
                </c:pt>
                <c:pt idx="5">
                  <c:v>0.15017849362772684</c:v>
                </c:pt>
                <c:pt idx="6">
                  <c:v>0.18625377232028417</c:v>
                </c:pt>
                <c:pt idx="7">
                  <c:v>0.22242825407097219</c:v>
                </c:pt>
                <c:pt idx="8">
                  <c:v>0.25866032062314326</c:v>
                </c:pt>
                <c:pt idx="9">
                  <c:v>0.2949287498209614</c:v>
                </c:pt>
                <c:pt idx="10">
                  <c:v>0.33122159686126268</c:v>
                </c:pt>
                <c:pt idx="11">
                  <c:v>0.36753162820902369</c:v>
                </c:pt>
              </c:numCache>
            </c:numRef>
          </c:xVal>
          <c:yVal>
            <c:numRef>
              <c:f>'Various correlation'!$B$6:$B$17</c:f>
              <c:numCache>
                <c:formatCode>0.00%</c:formatCode>
                <c:ptCount val="12"/>
                <c:pt idx="0">
                  <c:v>4.7222583206575568E-2</c:v>
                </c:pt>
                <c:pt idx="1">
                  <c:v>5.3623642015470027E-2</c:v>
                </c:pt>
                <c:pt idx="2">
                  <c:v>6.0024700824364487E-2</c:v>
                </c:pt>
                <c:pt idx="3">
                  <c:v>7.2826818442153413E-2</c:v>
                </c:pt>
                <c:pt idx="4">
                  <c:v>8.5628936059942318E-2</c:v>
                </c:pt>
                <c:pt idx="5">
                  <c:v>9.8431053677731237E-2</c:v>
                </c:pt>
                <c:pt idx="6">
                  <c:v>0.11123317129552016</c:v>
                </c:pt>
                <c:pt idx="7">
                  <c:v>0.12403528891330906</c:v>
                </c:pt>
                <c:pt idx="8">
                  <c:v>0.13683740653109797</c:v>
                </c:pt>
                <c:pt idx="9">
                  <c:v>0.14963952414888693</c:v>
                </c:pt>
                <c:pt idx="10">
                  <c:v>0.16244164176667583</c:v>
                </c:pt>
                <c:pt idx="11">
                  <c:v>0.17524375938446474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C69-4F3D-8869-A629FFCBAB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79535"/>
        <c:axId val="726087855"/>
      </c:scatterChart>
      <c:valAx>
        <c:axId val="726079535"/>
        <c:scaling>
          <c:orientation val="minMax"/>
        </c:scaling>
        <c:delete val="0"/>
        <c:axPos val="b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87855"/>
        <c:crosses val="autoZero"/>
        <c:crossBetween val="midCat"/>
      </c:valAx>
      <c:valAx>
        <c:axId val="726087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795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576213413032971"/>
          <c:y val="0.48513364203656617"/>
          <c:w val="0.2039558894979405"/>
          <c:h val="0.210733558270991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55676</xdr:colOff>
      <xdr:row>7</xdr:row>
      <xdr:rowOff>17294</xdr:rowOff>
    </xdr:from>
    <xdr:to>
      <xdr:col>12</xdr:col>
      <xdr:colOff>339445</xdr:colOff>
      <xdr:row>20</xdr:row>
      <xdr:rowOff>116926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009324-9983-441B-B625-799EC7F8E3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218862</xdr:colOff>
      <xdr:row>22</xdr:row>
      <xdr:rowOff>22163</xdr:rowOff>
    </xdr:from>
    <xdr:to>
      <xdr:col>5</xdr:col>
      <xdr:colOff>1008530</xdr:colOff>
      <xdr:row>39</xdr:row>
      <xdr:rowOff>129242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E5F3BB-BACE-46FE-AF5E-DC56B8AE29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plawan_p@hotmail.com" TargetMode="External"/><Relationship Id="rId13" Type="http://schemas.openxmlformats.org/officeDocument/2006/relationships/hyperlink" Target="https://web.reg.tu.ac.th/registrar/teach_browse.asp?cmd=12&amp;classid=593664&amp;avs728374473=7&amp;studentid=531860&amp;studentname=%B9%D2%A7%CA%D2%C7%C7%C3%D1%B7%C2%D2+%E0%AA%D5%E8%C2%C7%C7%D1%B2%B9%D0%A1%D8%C5&amp;studentcode=6102031629&amp;acadyear=2561&amp;classacadyear=2561&amp;semester=3" TargetMode="External"/><Relationship Id="rId18" Type="http://schemas.openxmlformats.org/officeDocument/2006/relationships/hyperlink" Target="mailto:cheryberrylemon@hotmail.com" TargetMode="External"/><Relationship Id="rId26" Type="http://schemas.openxmlformats.org/officeDocument/2006/relationships/hyperlink" Target="mailto:casualist.99@gmail.com" TargetMode="External"/><Relationship Id="rId3" Type="http://schemas.openxmlformats.org/officeDocument/2006/relationships/hyperlink" Target="https://web.reg.tu.ac.th/registrar/teach_browse.asp?cmd=12&amp;classid=593664&amp;avs728374473=7&amp;studentid=531839&amp;studentname=%B9%D2%C2%B8%B9%BE%D1%B2%B9%EC+%BE%D1%B2%B9%E0%CA%C3%D5%E0%CA%B6%D5%C2%C3&amp;studentcode=6102031413&amp;acadyear=2561&amp;classacadyear=2561&amp;semester=3" TargetMode="External"/><Relationship Id="rId21" Type="http://schemas.openxmlformats.org/officeDocument/2006/relationships/hyperlink" Target="https://web.reg.tu.ac.th/registrar/teach_browse.asp?cmd=12&amp;classid=593664&amp;avs728374473=7&amp;studentid=531878&amp;studentname=%B9%D2%A7%CA%D2%C7%BE%D5%C3%D0%AD%D2%B3%EC+%C3%D8%E8%A7%CA%D4%B9%E0%A9%C5%D4%C1%C3%D1%B0&amp;studentcode=6102031801&amp;acadyear=2561&amp;classacadyear=2561&amp;semester=3" TargetMode="External"/><Relationship Id="rId34" Type="http://schemas.openxmlformats.org/officeDocument/2006/relationships/hyperlink" Target="mailto:ideanapatcha@gmail.com" TargetMode="External"/><Relationship Id="rId7" Type="http://schemas.openxmlformats.org/officeDocument/2006/relationships/hyperlink" Target="https://web.reg.tu.ac.th/registrar/teach_browse.asp?cmd=12&amp;classid=593664&amp;avs728374473=7&amp;studentid=531850&amp;studentname=%B9%D2%A7%CA%D2%C7%BE%D4%AA%D2%C1%AD%AA%D8%EC+%B4%D5%B4%CD%C1&amp;studentcode=6102031520&amp;acadyear=2561&amp;classacadyear=2561&amp;semester=3" TargetMode="External"/><Relationship Id="rId12" Type="http://schemas.openxmlformats.org/officeDocument/2006/relationships/hyperlink" Target="mailto:Fahpavee.m@gmail.com" TargetMode="External"/><Relationship Id="rId17" Type="http://schemas.openxmlformats.org/officeDocument/2006/relationships/hyperlink" Target="https://web.reg.tu.ac.th/registrar/teach_browse.asp?cmd=12&amp;classid=593664&amp;avs728374473=7&amp;studentid=531862&amp;studentname=%B9%D2%A7%CA%D2%C7%AA%C5%D4%B4%D2+%CA%D2%B8%D4%B5%C7%D8%B2%D4&amp;studentcode=6102031645&amp;acadyear=2561&amp;classacadyear=2561&amp;semester=3" TargetMode="External"/><Relationship Id="rId25" Type="http://schemas.openxmlformats.org/officeDocument/2006/relationships/hyperlink" Target="https://web.reg.tu.ac.th/registrar/teach_browse.asp?cmd=12&amp;classid=593664&amp;avs728374473=7&amp;studentid=531880&amp;studentname=%B9%D2%C2%A1%E9%CD%A7%C0%BE+%A8%D2%C2%D0%C8%D1%A1%B4%D4%EC&amp;studentcode=6102031827&amp;acadyear=2561&amp;classacadyear=2561&amp;semester=3" TargetMode="External"/><Relationship Id="rId33" Type="http://schemas.openxmlformats.org/officeDocument/2006/relationships/hyperlink" Target="https://web.reg.tu.ac.th/registrar/teach_browse.asp?cmd=12&amp;classid=593664&amp;avs728374473=7&amp;studentid=531900&amp;studentname=%B9%D2%A7%CA%D2%C7%B3%C0%D1%B7%C3%AA%D2+%BB%D2%B9%A4%D3&amp;studentcode=6102032023&amp;acadyear=2561&amp;classacadyear=2561&amp;semester=3" TargetMode="External"/><Relationship Id="rId38" Type="http://schemas.openxmlformats.org/officeDocument/2006/relationships/hyperlink" Target="mailto:Chaina.wj@gmail.com" TargetMode="External"/><Relationship Id="rId2" Type="http://schemas.openxmlformats.org/officeDocument/2006/relationships/hyperlink" Target="mailto:Ry.wannarat@gmail.com" TargetMode="External"/><Relationship Id="rId16" Type="http://schemas.openxmlformats.org/officeDocument/2006/relationships/hyperlink" Target="mailto:nakara.wanna@gmail.com" TargetMode="External"/><Relationship Id="rId20" Type="http://schemas.openxmlformats.org/officeDocument/2006/relationships/hyperlink" Target="mailto:koranat.arm@gmail.com" TargetMode="External"/><Relationship Id="rId29" Type="http://schemas.openxmlformats.org/officeDocument/2006/relationships/hyperlink" Target="https://web.reg.tu.ac.th/registrar/teach_browse.asp?cmd=12&amp;classid=593664&amp;avs728374473=7&amp;studentid=531890&amp;studentname=%B9%D2%A7%CA%D2%C7%CA%D2%C2%CA%D8%C3%D5%C2%EC+%BE%D4%B9%D4%A8%C7%C3%D2%C0%C3%B3%EC&amp;studentcode=6102031926&amp;acadyear=2561&amp;classacadyear=2561&amp;semester=3" TargetMode="External"/><Relationship Id="rId1" Type="http://schemas.openxmlformats.org/officeDocument/2006/relationships/hyperlink" Target="https://web.reg.tu.ac.th/registrar/teach_browse.asp?cmd=12&amp;classid=593664&amp;avs728374473=7&amp;studentid=510975&amp;studentname=%B9%D2%A7%CA%D2%C7%C7%C3%C3%B3%C3%D1%B5%B9%EC+%CA%E8%A7%E0%CA%C3%D4%C1%CA%D8%A2%E0%A8%C3%D4%AD&amp;studentcode=6002031174&amp;acadyear=2561&amp;classacadyear=2561&amp;semester=3" TargetMode="External"/><Relationship Id="rId6" Type="http://schemas.openxmlformats.org/officeDocument/2006/relationships/hyperlink" Target="mailto:diffi1@hotmail.com" TargetMode="External"/><Relationship Id="rId11" Type="http://schemas.openxmlformats.org/officeDocument/2006/relationships/hyperlink" Target="https://web.reg.tu.ac.th/registrar/teach_browse.asp?cmd=12&amp;classid=593664&amp;avs728374473=7&amp;studentid=531854&amp;studentname=%B9%D2%A7%CA%D2%C7%BB%C7%D5%B3%D2+%C1%A7%A4%C5%CA%D8%A2%C7%D1%B2%B9%EC&amp;studentcode=6102031561&amp;acadyear=2561&amp;classacadyear=2561&amp;semester=3" TargetMode="External"/><Relationship Id="rId24" Type="http://schemas.openxmlformats.org/officeDocument/2006/relationships/hyperlink" Target="mailto:j.ittiwat216@gmail.com" TargetMode="External"/><Relationship Id="rId32" Type="http://schemas.openxmlformats.org/officeDocument/2006/relationships/hyperlink" Target="mailto:arquitecto3350@gmail.com" TargetMode="External"/><Relationship Id="rId37" Type="http://schemas.openxmlformats.org/officeDocument/2006/relationships/hyperlink" Target="https://web.reg.tu.ac.th/registrar/teach_browse.asp?cmd=12&amp;classid=593664&amp;avs728374473=7&amp;studentid=531908&amp;studentname=%B9%D2%C2%AA%D1%C2%B3%C3%A7%A4%EC+%C7%A7%C8%EC%A1%C3%D0%A8%E8%D2%A7&amp;studentcode=6102032106&amp;acadyear=2561&amp;classacadyear=2561&amp;semester=3" TargetMode="External"/><Relationship Id="rId5" Type="http://schemas.openxmlformats.org/officeDocument/2006/relationships/hyperlink" Target="https://web.reg.tu.ac.th/registrar/teach_browse.asp?cmd=12&amp;classid=593664&amp;avs728374473=7&amp;studentid=531840&amp;studentname=%B9%D2%A7%CA%D2%C7%CA%D4%C3%D4%C1%D2+%A8%D8%B5%D4%E2%AA%B5%D4&amp;studentcode=6102031421&amp;acadyear=2561&amp;classacadyear=2561&amp;semester=3" TargetMode="External"/><Relationship Id="rId15" Type="http://schemas.openxmlformats.org/officeDocument/2006/relationships/hyperlink" Target="https://web.reg.tu.ac.th/registrar/teach_browse.asp?cmd=12&amp;classid=593664&amp;avs728374473=7&amp;studentid=531861&amp;studentname=%B9%D2%C2%B9%A4%C3%D2+%C7%C3%C3%B3%C3%CA&amp;studentcode=6102031637&amp;acadyear=2561&amp;classacadyear=2561&amp;semester=3" TargetMode="External"/><Relationship Id="rId23" Type="http://schemas.openxmlformats.org/officeDocument/2006/relationships/hyperlink" Target="https://web.reg.tu.ac.th/registrar/teach_browse.asp?cmd=12&amp;classid=593664&amp;avs728374473=7&amp;studentid=531879&amp;studentname=%B9%D2%C2%CD%D4%B7%B8%D4%C7%D1%B2%B9%EC+%A8%D5%B9%A8%C3%C3%C2%D2&amp;studentcode=6102031819&amp;acadyear=2561&amp;classacadyear=2561&amp;semester=3" TargetMode="External"/><Relationship Id="rId28" Type="http://schemas.openxmlformats.org/officeDocument/2006/relationships/hyperlink" Target="mailto:supasak.bo@gmail.com" TargetMode="External"/><Relationship Id="rId36" Type="http://schemas.openxmlformats.org/officeDocument/2006/relationships/hyperlink" Target="mailto:inpharia@gmail.com" TargetMode="External"/><Relationship Id="rId10" Type="http://schemas.openxmlformats.org/officeDocument/2006/relationships/hyperlink" Target="mailto:pattar1610@hotmail.com" TargetMode="External"/><Relationship Id="rId19" Type="http://schemas.openxmlformats.org/officeDocument/2006/relationships/hyperlink" Target="https://web.reg.tu.ac.th/registrar/teach_browse.asp?cmd=12&amp;classid=593664&amp;avs728374473=7&amp;studentid=531868&amp;studentname=%B9%D2%C2%A1%C3%B3%D1%B0+%E1%CA%A7%BE%D8%E8%C1%BE%A7%C9%EC&amp;studentcode=6102031702&amp;acadyear=2561&amp;classacadyear=2561&amp;semester=3" TargetMode="External"/><Relationship Id="rId31" Type="http://schemas.openxmlformats.org/officeDocument/2006/relationships/hyperlink" Target="https://web.reg.tu.ac.th/registrar/teach_browse.asp?cmd=12&amp;classid=593664&amp;avs728374473=7&amp;studentid=531896&amp;studentname=%B9%D2%C2%B3%D1%B0%C7%D8%B2%D4+%CA%D8%A2%C7%D1%B2%B9%D2&amp;studentcode=6102031983&amp;acadyear=2561&amp;classacadyear=2561&amp;semester=3" TargetMode="External"/><Relationship Id="rId4" Type="http://schemas.openxmlformats.org/officeDocument/2006/relationships/hyperlink" Target="mailto:dbrittannia6@gmail.com" TargetMode="External"/><Relationship Id="rId9" Type="http://schemas.openxmlformats.org/officeDocument/2006/relationships/hyperlink" Target="https://web.reg.tu.ac.th/registrar/teach_browse.asp?cmd=12&amp;classid=593664&amp;avs728374473=7&amp;studentid=531851&amp;studentname=%B9%D2%A7%CA%D2%C7%C0%D1%B7%C3%D2+%E0%BB%D5%E8%C2%C1%CA%D8%A2%C7%D1%B2%B9%EC&amp;studentcode=6102031538&amp;acadyear=2561&amp;classacadyear=2561&amp;semester=3" TargetMode="External"/><Relationship Id="rId14" Type="http://schemas.openxmlformats.org/officeDocument/2006/relationships/hyperlink" Target="mailto:Varattaya.chi@gmail.com" TargetMode="External"/><Relationship Id="rId22" Type="http://schemas.openxmlformats.org/officeDocument/2006/relationships/hyperlink" Target="mailto:peraya.rsclr@gmail.com" TargetMode="External"/><Relationship Id="rId27" Type="http://schemas.openxmlformats.org/officeDocument/2006/relationships/hyperlink" Target="https://web.reg.tu.ac.th/registrar/teach_browse.asp?cmd=12&amp;classid=593664&amp;avs728374473=7&amp;studentid=531883&amp;studentname=%B9%D2%C2%C8%D8%C0%C8%D1%A1%B4%D4%EC+%BA%D8%AD%B9%D4%B8%D4%C2%D4%E8%A7%C2%A7&amp;studentcode=6102031850&amp;acadyear=2561&amp;classacadyear=2561&amp;semester=3" TargetMode="External"/><Relationship Id="rId30" Type="http://schemas.openxmlformats.org/officeDocument/2006/relationships/hyperlink" Target="mailto:saisuree.ph@gmail.com" TargetMode="External"/><Relationship Id="rId35" Type="http://schemas.openxmlformats.org/officeDocument/2006/relationships/hyperlink" Target="https://web.reg.tu.ac.th/registrar/teach_browse.asp?cmd=12&amp;classid=593664&amp;avs728374473=7&amp;studentid=531906&amp;studentname=%B9%D2%C2%BA%D1%B3%B1%D4%B5+%C2%B9%B5%EC%CA%A1%D8%C5&amp;studentcode=6102032080&amp;acadyear=2561&amp;classacadyear=2561&amp;semester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63FA-B941-455A-BBC0-996866524F79}">
  <dimension ref="A1:J34"/>
  <sheetViews>
    <sheetView tabSelected="1" zoomScale="85" zoomScaleNormal="85" workbookViewId="0">
      <selection activeCell="C7" sqref="C7"/>
    </sheetView>
  </sheetViews>
  <sheetFormatPr defaultRowHeight="14.35"/>
  <cols>
    <col min="1" max="1" width="9.29296875" customWidth="1"/>
    <col min="2" max="2" width="12.64453125" customWidth="1"/>
    <col min="3" max="4" width="13.1171875" customWidth="1"/>
    <col min="5" max="5" width="15.87890625" bestFit="1" customWidth="1"/>
    <col min="6" max="7" width="13.1171875" customWidth="1"/>
    <col min="8" max="8" width="19.87890625" bestFit="1" customWidth="1"/>
  </cols>
  <sheetData>
    <row r="1" spans="1:10">
      <c r="A1" s="109" t="s">
        <v>83</v>
      </c>
      <c r="B1" s="109" t="s">
        <v>84</v>
      </c>
      <c r="C1" s="109" t="s">
        <v>42</v>
      </c>
      <c r="D1" s="109" t="s">
        <v>85</v>
      </c>
      <c r="E1" s="109" t="s">
        <v>86</v>
      </c>
      <c r="F1" s="109" t="s">
        <v>42</v>
      </c>
      <c r="G1" s="109" t="s">
        <v>85</v>
      </c>
      <c r="H1" s="110" t="s">
        <v>87</v>
      </c>
      <c r="I1" s="111"/>
      <c r="J1" s="111"/>
    </row>
    <row r="2" spans="1:10">
      <c r="A2" s="111">
        <v>2002</v>
      </c>
      <c r="B2" s="112">
        <v>0.20267000000000035</v>
      </c>
      <c r="C2" s="112">
        <f t="shared" ref="C2:C9" si="0">B2-B$21</f>
        <v>2.7426240615535613E-2</v>
      </c>
      <c r="D2" s="112">
        <f t="shared" ref="D2:D9" si="1">C2^2</f>
        <v>7.5219867430125528E-4</v>
      </c>
      <c r="E2" s="112">
        <v>9.6112977704115199E-2</v>
      </c>
      <c r="F2" s="112">
        <f t="shared" ref="F2:F9" si="2">E2-E$21</f>
        <v>4.8890394497539631E-2</v>
      </c>
      <c r="G2" s="112">
        <f t="shared" ref="G2:G9" si="3">F2^2</f>
        <v>2.3902706741250534E-3</v>
      </c>
      <c r="H2" s="112">
        <f t="shared" ref="H2:H9" si="4">C2*F2</f>
        <v>1.3408797232779804E-3</v>
      </c>
      <c r="I2" s="111"/>
      <c r="J2" s="111"/>
    </row>
    <row r="3" spans="1:10">
      <c r="A3" s="111">
        <v>2003</v>
      </c>
      <c r="B3" s="112">
        <v>1.2635386265559101</v>
      </c>
      <c r="C3" s="112">
        <f t="shared" si="0"/>
        <v>1.0882948671714454</v>
      </c>
      <c r="D3" s="112">
        <f t="shared" si="1"/>
        <v>1.1843857179117141</v>
      </c>
      <c r="E3" s="112">
        <v>2.2118005719337901E-2</v>
      </c>
      <c r="F3" s="112">
        <f t="shared" si="2"/>
        <v>-2.5104577487237666E-2</v>
      </c>
      <c r="G3" s="112">
        <f t="shared" si="3"/>
        <v>6.3023981081272024E-4</v>
      </c>
      <c r="H3" s="112">
        <f t="shared" si="4"/>
        <v>-2.7321182821868576E-2</v>
      </c>
      <c r="I3" s="111"/>
      <c r="J3" s="111"/>
    </row>
    <row r="4" spans="1:10">
      <c r="A4" s="111">
        <v>2004</v>
      </c>
      <c r="B4" s="112">
        <v>-0.106417758578255</v>
      </c>
      <c r="C4" s="112">
        <f t="shared" si="0"/>
        <v>-0.28166151796271977</v>
      </c>
      <c r="D4" s="112">
        <f t="shared" si="1"/>
        <v>7.9333210701063514E-2</v>
      </c>
      <c r="E4" s="112">
        <v>4.0423635692896198E-2</v>
      </c>
      <c r="F4" s="112">
        <f t="shared" si="2"/>
        <v>-6.7989475136793695E-3</v>
      </c>
      <c r="G4" s="112">
        <f t="shared" si="3"/>
        <v>4.6225687293766881E-5</v>
      </c>
      <c r="H4" s="112">
        <f t="shared" si="4"/>
        <v>1.9150018772517907E-3</v>
      </c>
      <c r="I4" s="111"/>
      <c r="J4" s="111"/>
    </row>
    <row r="5" spans="1:10">
      <c r="A5" s="111">
        <v>2005</v>
      </c>
      <c r="B5" s="112">
        <v>0.112193176819767</v>
      </c>
      <c r="C5" s="112">
        <f t="shared" si="0"/>
        <v>-6.3050582564697741E-2</v>
      </c>
      <c r="D5" s="112">
        <f t="shared" si="1"/>
        <v>3.9753759617477671E-3</v>
      </c>
      <c r="E5" s="112">
        <v>1.1708545105638599E-2</v>
      </c>
      <c r="F5" s="112">
        <f t="shared" si="2"/>
        <v>-3.5514038100936965E-2</v>
      </c>
      <c r="G5" s="112">
        <f t="shared" si="3"/>
        <v>1.2612469022348024E-3</v>
      </c>
      <c r="H5" s="112">
        <f t="shared" si="4"/>
        <v>2.2391807914889476E-3</v>
      </c>
      <c r="I5" s="111"/>
      <c r="J5" s="111"/>
    </row>
    <row r="6" spans="1:10">
      <c r="A6" s="111">
        <v>2006</v>
      </c>
      <c r="B6" s="112">
        <v>-2.5799202368499401E-3</v>
      </c>
      <c r="C6" s="112">
        <f t="shared" si="0"/>
        <v>-0.17782367962131468</v>
      </c>
      <c r="D6" s="112">
        <f t="shared" si="1"/>
        <v>3.1621261034063965E-2</v>
      </c>
      <c r="E6" s="112">
        <v>6.5763889731941194E-2</v>
      </c>
      <c r="F6" s="112">
        <f t="shared" si="2"/>
        <v>1.8541306525365626E-2</v>
      </c>
      <c r="G6" s="112">
        <f t="shared" si="3"/>
        <v>3.4378004766756599E-4</v>
      </c>
      <c r="H6" s="112">
        <f t="shared" si="4"/>
        <v>-3.2970833513272083E-3</v>
      </c>
      <c r="I6" s="111"/>
      <c r="J6" s="111"/>
    </row>
    <row r="7" spans="1:10">
      <c r="A7" s="111">
        <v>2007</v>
      </c>
      <c r="B7" s="112">
        <v>0.31371895068796601</v>
      </c>
      <c r="C7" s="112">
        <f t="shared" si="0"/>
        <v>0.13847519130350128</v>
      </c>
      <c r="D7" s="112">
        <f t="shared" si="1"/>
        <v>1.9175378606541275E-2</v>
      </c>
      <c r="E7" s="112">
        <v>7.3181279946990405E-2</v>
      </c>
      <c r="F7" s="112">
        <f t="shared" si="2"/>
        <v>2.5958696740414837E-2</v>
      </c>
      <c r="G7" s="112">
        <f t="shared" si="3"/>
        <v>6.738539364608239E-4</v>
      </c>
      <c r="H7" s="112">
        <f t="shared" si="4"/>
        <v>3.5946354971185196E-3</v>
      </c>
      <c r="I7" s="111"/>
      <c r="J7" s="111"/>
    </row>
    <row r="8" spans="1:10">
      <c r="A8" s="111">
        <v>2008</v>
      </c>
      <c r="B8" s="112">
        <v>-0.450967670960844</v>
      </c>
      <c r="C8" s="112">
        <f t="shared" si="0"/>
        <v>-0.62621143034530879</v>
      </c>
      <c r="D8" s="112">
        <f t="shared" si="1"/>
        <v>0.39214075549511751</v>
      </c>
      <c r="E8" s="112">
        <v>8.0530355896720696E-2</v>
      </c>
      <c r="F8" s="112">
        <f t="shared" si="2"/>
        <v>3.3307772690145128E-2</v>
      </c>
      <c r="G8" s="112">
        <f t="shared" si="3"/>
        <v>1.1094077215783775E-3</v>
      </c>
      <c r="H8" s="112">
        <f t="shared" si="4"/>
        <v>-2.0857707977912195E-2</v>
      </c>
      <c r="I8" s="111"/>
      <c r="J8" s="111"/>
    </row>
    <row r="9" spans="1:10">
      <c r="A9" s="111">
        <v>2009</v>
      </c>
      <c r="B9" s="112">
        <v>0.71345780371766998</v>
      </c>
      <c r="C9" s="112">
        <f t="shared" si="0"/>
        <v>0.5382140443332053</v>
      </c>
      <c r="D9" s="112">
        <f t="shared" si="1"/>
        <v>0.28967435751750548</v>
      </c>
      <c r="E9" s="112">
        <v>4.0751743735469102E-2</v>
      </c>
      <c r="F9" s="112">
        <f t="shared" si="2"/>
        <v>-6.4708394711064654E-3</v>
      </c>
      <c r="G9" s="112">
        <f t="shared" si="3"/>
        <v>4.18717634608294E-5</v>
      </c>
      <c r="H9" s="112">
        <f t="shared" si="4"/>
        <v>-3.4826966819751499E-3</v>
      </c>
      <c r="I9" s="111"/>
      <c r="J9" s="111"/>
    </row>
    <row r="10" spans="1:10">
      <c r="A10" s="111">
        <v>2010</v>
      </c>
      <c r="B10" s="112">
        <v>0.47803924390711799</v>
      </c>
      <c r="C10" s="112">
        <f t="shared" ref="C10:C20" si="5">B10-B$21</f>
        <v>0.30279548452265326</v>
      </c>
      <c r="D10" s="112">
        <f>C10^2</f>
        <v>9.1685105447308346E-2</v>
      </c>
      <c r="E10" s="112">
        <v>5.25597269624569E-2</v>
      </c>
      <c r="F10" s="112">
        <f t="shared" ref="F10:F20" si="6">E10-E$21</f>
        <v>5.3371437558813323E-3</v>
      </c>
      <c r="G10" s="112">
        <f>F10^2</f>
        <v>2.8485103470943093E-5</v>
      </c>
      <c r="H10" s="112">
        <f>C10*F10</f>
        <v>1.6160630295291413E-3</v>
      </c>
      <c r="I10" s="111"/>
      <c r="J10" s="111"/>
    </row>
    <row r="11" spans="1:10">
      <c r="A11" s="111">
        <v>2011</v>
      </c>
      <c r="B11" s="112">
        <v>3.69158423474234E-2</v>
      </c>
      <c r="C11" s="112">
        <f t="shared" si="5"/>
        <v>-0.13832791703704134</v>
      </c>
      <c r="D11" s="112">
        <f t="shared" ref="D11:D20" si="7">C11^2</f>
        <v>1.9134612631806592E-2</v>
      </c>
      <c r="E11" s="112">
        <v>3.9676924890932698E-2</v>
      </c>
      <c r="F11" s="112">
        <f t="shared" si="6"/>
        <v>-7.5456583156428697E-3</v>
      </c>
      <c r="G11" s="112">
        <f t="shared" ref="G11:G20" si="8">F11^2</f>
        <v>5.6936959416430387E-5</v>
      </c>
      <c r="H11" s="112">
        <f t="shared" ref="H11:H20" si="9">C11*F11</f>
        <v>1.043775197476108E-3</v>
      </c>
      <c r="I11" s="111"/>
      <c r="J11" s="111"/>
    </row>
    <row r="12" spans="1:10">
      <c r="A12" s="111">
        <v>2012</v>
      </c>
      <c r="B12" s="112">
        <v>0.40533016127044202</v>
      </c>
      <c r="C12" s="112">
        <f t="shared" si="5"/>
        <v>0.23008640188597729</v>
      </c>
      <c r="D12" s="112">
        <f t="shared" si="7"/>
        <v>5.2939752332835453E-2</v>
      </c>
      <c r="E12" s="112">
        <v>4.5591153955203099E-2</v>
      </c>
      <c r="F12" s="112">
        <f t="shared" si="6"/>
        <v>-1.6314292513724682E-3</v>
      </c>
      <c r="G12" s="112">
        <f t="shared" si="8"/>
        <v>2.661561402233732E-6</v>
      </c>
      <c r="H12" s="112">
        <f t="shared" si="9"/>
        <v>-3.7536968637982479E-4</v>
      </c>
      <c r="I12" s="111"/>
      <c r="J12" s="111"/>
    </row>
    <row r="13" spans="1:10">
      <c r="A13" s="111">
        <v>2013</v>
      </c>
      <c r="B13" s="112">
        <v>-3.6296559261038398E-2</v>
      </c>
      <c r="C13" s="112">
        <f t="shared" si="5"/>
        <v>-0.21154031864550313</v>
      </c>
      <c r="D13" s="112">
        <f t="shared" si="7"/>
        <v>4.4749306412641E-2</v>
      </c>
      <c r="E13" s="112">
        <v>3.9047670697978099E-2</v>
      </c>
      <c r="F13" s="112">
        <f t="shared" si="6"/>
        <v>-8.1749125085974692E-3</v>
      </c>
      <c r="G13" s="112">
        <f t="shared" si="8"/>
        <v>6.6829194523223369E-5</v>
      </c>
      <c r="H13" s="112">
        <f t="shared" si="9"/>
        <v>1.7293235969678179E-3</v>
      </c>
      <c r="I13" s="111"/>
      <c r="J13" s="111"/>
    </row>
    <row r="14" spans="1:10">
      <c r="A14" s="111">
        <v>2014</v>
      </c>
      <c r="B14" s="112">
        <v>0.19119862820755401</v>
      </c>
      <c r="C14" s="112">
        <f t="shared" si="5"/>
        <v>1.5954868823089274E-2</v>
      </c>
      <c r="D14" s="112">
        <f t="shared" si="7"/>
        <v>2.5455783916198614E-4</v>
      </c>
      <c r="E14" s="112">
        <v>6.6809332428623594E-2</v>
      </c>
      <c r="F14" s="112">
        <f t="shared" si="6"/>
        <v>1.9586749222048026E-2</v>
      </c>
      <c r="G14" s="112">
        <f t="shared" si="8"/>
        <v>3.8364074508739898E-4</v>
      </c>
      <c r="H14" s="112">
        <f t="shared" si="9"/>
        <v>3.1250401450852217E-4</v>
      </c>
      <c r="I14" s="111"/>
      <c r="J14" s="111"/>
    </row>
    <row r="15" spans="1:10">
      <c r="A15" s="111">
        <v>2015</v>
      </c>
      <c r="B15" s="112">
        <v>-0.112327747102489</v>
      </c>
      <c r="C15" s="112">
        <f t="shared" si="5"/>
        <v>-0.28757150648695373</v>
      </c>
      <c r="D15" s="112">
        <f t="shared" si="7"/>
        <v>8.2697371343176077E-2</v>
      </c>
      <c r="E15" s="112">
        <v>4.8779294486031903E-2</v>
      </c>
      <c r="F15" s="112">
        <f t="shared" si="6"/>
        <v>1.5567112794563354E-3</v>
      </c>
      <c r="G15" s="112">
        <f t="shared" si="8"/>
        <v>2.4233500075865805E-6</v>
      </c>
      <c r="H15" s="112">
        <f t="shared" si="9"/>
        <v>-4.4766580779849159E-4</v>
      </c>
      <c r="I15" s="111"/>
      <c r="J15" s="111"/>
    </row>
    <row r="16" spans="1:10">
      <c r="A16" s="111">
        <v>2016</v>
      </c>
      <c r="B16" s="112">
        <v>0.238490196908859</v>
      </c>
      <c r="C16" s="112">
        <f t="shared" si="5"/>
        <v>6.3246437524394267E-2</v>
      </c>
      <c r="D16" s="112">
        <f t="shared" si="7"/>
        <v>4.0001118595271072E-3</v>
      </c>
      <c r="E16" s="112">
        <v>2.5097966038439799E-2</v>
      </c>
      <c r="F16" s="112">
        <f t="shared" si="6"/>
        <v>-2.2124617168135768E-2</v>
      </c>
      <c r="G16" s="112">
        <f t="shared" si="8"/>
        <v>4.8949868483656798E-4</v>
      </c>
      <c r="H16" s="112">
        <f t="shared" si="9"/>
        <v>-1.3993032174756397E-3</v>
      </c>
      <c r="I16" s="111"/>
      <c r="J16" s="111"/>
    </row>
    <row r="17" spans="1:10">
      <c r="A17" s="111">
        <v>2017</v>
      </c>
      <c r="B17" s="112">
        <v>0.17299060482345299</v>
      </c>
      <c r="C17" s="112">
        <f t="shared" si="5"/>
        <v>-2.2531545610117443E-3</v>
      </c>
      <c r="D17" s="112">
        <f t="shared" si="7"/>
        <v>5.0767054758080259E-6</v>
      </c>
      <c r="E17" s="112">
        <v>3.8318012196232099E-2</v>
      </c>
      <c r="F17" s="112">
        <f t="shared" si="6"/>
        <v>-8.9045710103434692E-3</v>
      </c>
      <c r="G17" s="112">
        <f t="shared" si="8"/>
        <v>7.9291384878249317E-5</v>
      </c>
      <c r="H17" s="112">
        <f t="shared" si="9"/>
        <v>2.0063374785808343E-5</v>
      </c>
      <c r="I17" s="111"/>
      <c r="J17" s="111"/>
    </row>
    <row r="18" spans="1:10">
      <c r="A18" s="111">
        <v>2018</v>
      </c>
      <c r="B18" s="112">
        <v>-8.0814407297691099E-2</v>
      </c>
      <c r="C18" s="112">
        <f t="shared" si="5"/>
        <v>-0.25605816668215586</v>
      </c>
      <c r="D18" s="112">
        <f t="shared" si="7"/>
        <v>6.5565784724626722E-2</v>
      </c>
      <c r="E18" s="112">
        <v>2.2878681626928399E-2</v>
      </c>
      <c r="F18" s="112">
        <f t="shared" si="6"/>
        <v>-2.4343901579647168E-2</v>
      </c>
      <c r="G18" s="112">
        <f t="shared" si="8"/>
        <v>5.9262554411954787E-4</v>
      </c>
      <c r="H18" s="112">
        <f t="shared" si="9"/>
        <v>6.2334548083752923E-3</v>
      </c>
      <c r="I18" s="111"/>
      <c r="J18" s="111"/>
    </row>
    <row r="19" spans="1:10">
      <c r="A19" s="111">
        <v>2019</v>
      </c>
      <c r="B19" s="112">
        <v>4.2904965746417098E-2</v>
      </c>
      <c r="C19" s="112">
        <f t="shared" si="5"/>
        <v>-0.13233879363804762</v>
      </c>
      <c r="D19" s="112">
        <f t="shared" si="7"/>
        <v>1.7513556301573755E-2</v>
      </c>
      <c r="E19" s="112">
        <v>5.7031450852686502E-2</v>
      </c>
      <c r="F19" s="112">
        <f t="shared" si="6"/>
        <v>9.8088676461109345E-3</v>
      </c>
      <c r="G19" s="112">
        <f t="shared" si="8"/>
        <v>9.6213884498921867E-5</v>
      </c>
      <c r="H19" s="113">
        <f t="shared" si="9"/>
        <v>-1.2980937112415968E-3</v>
      </c>
      <c r="I19" s="111"/>
      <c r="J19" s="111"/>
    </row>
    <row r="20" spans="1:10">
      <c r="A20" s="111">
        <v>2020</v>
      </c>
      <c r="B20" s="112">
        <v>-5.2412709250582702E-2</v>
      </c>
      <c r="C20" s="112">
        <f t="shared" si="5"/>
        <v>-0.22765646863504743</v>
      </c>
      <c r="D20" s="112">
        <f t="shared" si="7"/>
        <v>5.1827467711380339E-2</v>
      </c>
      <c r="E20" s="112">
        <v>3.0848433256313399E-2</v>
      </c>
      <c r="F20" s="112">
        <f t="shared" si="6"/>
        <v>-1.6374149950262169E-2</v>
      </c>
      <c r="G20" s="112">
        <f t="shared" si="8"/>
        <v>2.6811278659367055E-4</v>
      </c>
      <c r="H20" s="114">
        <f t="shared" si="9"/>
        <v>3.727681154577423E-3</v>
      </c>
      <c r="I20" s="111"/>
      <c r="J20" s="111"/>
    </row>
    <row r="21" spans="1:10">
      <c r="A21" s="115"/>
      <c r="B21" s="116">
        <f>AVERAGE(B2:B20)</f>
        <v>0.17524375938446474</v>
      </c>
      <c r="C21" s="115" t="s">
        <v>88</v>
      </c>
      <c r="D21" s="117">
        <f>SUM(D2:D20)</f>
        <v>2.4314309592115682</v>
      </c>
      <c r="E21" s="116">
        <f>AVERAGE(E2:E20)</f>
        <v>4.7222583206575568E-2</v>
      </c>
      <c r="F21" s="115" t="s">
        <v>88</v>
      </c>
      <c r="G21" s="117">
        <f>SUM(G2:G20)</f>
        <v>8.5636157424687151E-3</v>
      </c>
      <c r="H21" s="118">
        <f>SUM(H2:H20)</f>
        <v>-3.4706540190621325E-2</v>
      </c>
      <c r="I21" s="111" t="str">
        <f ca="1">_xlfn.FORMULATEXT(H21)</f>
        <v>=SUM(H2:H20)</v>
      </c>
      <c r="J21" s="111"/>
    </row>
    <row r="22" spans="1:10">
      <c r="A22" s="111"/>
      <c r="B22" s="112"/>
      <c r="C22" s="111" t="s">
        <v>89</v>
      </c>
      <c r="D22" s="118">
        <f>D21/(A20-A2)</f>
        <v>0.13507949773397601</v>
      </c>
      <c r="E22" s="112"/>
      <c r="F22" s="111" t="s">
        <v>89</v>
      </c>
      <c r="G22" s="118">
        <f>G21/(A20-A2)</f>
        <v>4.7575643013715086E-4</v>
      </c>
      <c r="H22" s="112"/>
      <c r="I22" s="111"/>
      <c r="J22" s="111"/>
    </row>
    <row r="23" spans="1:10">
      <c r="A23" s="119"/>
      <c r="B23" s="119"/>
      <c r="C23" s="120" t="s">
        <v>90</v>
      </c>
      <c r="D23" s="121">
        <f>SQRT(D22)</f>
        <v>0.36753162820902369</v>
      </c>
      <c r="E23" s="119"/>
      <c r="F23" s="120" t="s">
        <v>90</v>
      </c>
      <c r="G23" s="121">
        <f>SQRT(G22)</f>
        <v>2.1811841511829095E-2</v>
      </c>
      <c r="H23" s="121"/>
      <c r="I23" s="111"/>
      <c r="J23" s="111"/>
    </row>
    <row r="24" spans="1:10">
      <c r="A24" s="115"/>
      <c r="B24" s="115"/>
      <c r="C24" s="115"/>
      <c r="D24" s="115"/>
      <c r="E24" s="115"/>
      <c r="F24" s="115"/>
      <c r="G24" s="115" t="s">
        <v>61</v>
      </c>
      <c r="H24" s="122">
        <f>H21/(A20-A2)</f>
        <v>-1.9281411217011847E-3</v>
      </c>
      <c r="I24" t="str">
        <f ca="1">_xlfn.FORMULATEXT(H24)</f>
        <v>=H21/(A20-A2)</v>
      </c>
    </row>
    <row r="25" spans="1:10">
      <c r="A25" s="119"/>
      <c r="B25" s="119"/>
      <c r="C25" s="119"/>
      <c r="D25" s="114"/>
      <c r="E25" s="119"/>
      <c r="F25" s="119"/>
      <c r="G25" s="120" t="s">
        <v>62</v>
      </c>
      <c r="H25" s="121">
        <f>H24/D23/G23</f>
        <v>-0.24052031560205495</v>
      </c>
      <c r="I25" t="str">
        <f ca="1">_xlfn.FORMULATEXT(H25)</f>
        <v>=H24/D23/G23</v>
      </c>
    </row>
    <row r="26" spans="1:10">
      <c r="D26" s="39"/>
      <c r="H26" s="141">
        <f>CORREL(B2:B20,E2:E20)</f>
        <v>-0.24052031560205495</v>
      </c>
      <c r="I26" t="str">
        <f ca="1">_xlfn.FORMULATEXT(H26)</f>
        <v>=CORREL(B2:B20,E2:E20)</v>
      </c>
    </row>
    <row r="28" spans="1:10">
      <c r="B28" s="8"/>
      <c r="C28" s="8"/>
      <c r="D28" s="39"/>
      <c r="E28" s="39"/>
      <c r="F28" s="39"/>
      <c r="G28" s="123"/>
      <c r="H28" s="123"/>
    </row>
    <row r="29" spans="1:10">
      <c r="B29" t="s">
        <v>99</v>
      </c>
      <c r="C29" s="8">
        <v>0.7</v>
      </c>
    </row>
    <row r="30" spans="1:10">
      <c r="B30" t="s">
        <v>100</v>
      </c>
      <c r="C30" s="8">
        <f>1-C29</f>
        <v>0.30000000000000004</v>
      </c>
      <c r="D30" t="str">
        <f ca="1">_xlfn.FORMULATEXT(C30)</f>
        <v>=1-C29</v>
      </c>
    </row>
    <row r="31" spans="1:10">
      <c r="B31" s="147" t="s">
        <v>69</v>
      </c>
      <c r="C31" s="148">
        <f>C29*B21+C30*E21</f>
        <v>0.13683740653109797</v>
      </c>
      <c r="D31" t="str">
        <f ca="1">_xlfn.FORMULATEXT(C31)</f>
        <v>=C29*B21+C30*E21</v>
      </c>
    </row>
    <row r="32" spans="1:10">
      <c r="B32" t="s">
        <v>97</v>
      </c>
      <c r="C32" s="142">
        <f>C29^2*D23^2+C30^2*G23^2+2*C29*C30*H24</f>
        <v>6.5421952697246086E-2</v>
      </c>
      <c r="D32" t="str">
        <f ca="1">_xlfn.FORMULATEXT(C32)</f>
        <v>=C29^2*D23^2+C30^2*G23^2+2*C29*C30*H24</v>
      </c>
    </row>
    <row r="33" spans="2:4">
      <c r="B33" s="147" t="s">
        <v>98</v>
      </c>
      <c r="C33" s="148">
        <f>SQRT(C32)</f>
        <v>0.25577715436927922</v>
      </c>
      <c r="D33" t="str">
        <f ca="1">_xlfn.FORMULATEXT(C33)</f>
        <v>=SQRT(C32)</v>
      </c>
    </row>
    <row r="34" spans="2:4">
      <c r="B34" s="149" t="s">
        <v>101</v>
      </c>
      <c r="C34" s="150">
        <f>C29*D23+C30*G23</f>
        <v>0.26381569219986528</v>
      </c>
      <c r="D34" t="str">
        <f ca="1">_xlfn.FORMULATEXT(C34)</f>
        <v>=C29*D23+C30*G23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38BA-05B1-4B85-8298-C4A41DD7D2C7}">
  <dimension ref="A1:F25"/>
  <sheetViews>
    <sheetView zoomScaleNormal="100" workbookViewId="0">
      <selection activeCell="C11" sqref="C11:D11"/>
    </sheetView>
  </sheetViews>
  <sheetFormatPr defaultRowHeight="14.35"/>
  <cols>
    <col min="1" max="1" width="19.41015625" customWidth="1"/>
    <col min="2" max="2" width="10.29296875" customWidth="1"/>
    <col min="3" max="3" width="14.1171875" bestFit="1" customWidth="1"/>
    <col min="4" max="4" width="12" customWidth="1"/>
    <col min="5" max="5" width="12.703125" customWidth="1"/>
  </cols>
  <sheetData>
    <row r="1" spans="1:6" ht="15">
      <c r="A1" s="124" t="s">
        <v>91</v>
      </c>
    </row>
    <row r="2" spans="1:6">
      <c r="A2" s="34"/>
      <c r="B2" s="125"/>
      <c r="C2" s="126" t="s">
        <v>92</v>
      </c>
      <c r="D2" s="125"/>
      <c r="E2" s="47"/>
    </row>
    <row r="3" spans="1:6" ht="21">
      <c r="A3" s="127" t="s">
        <v>44</v>
      </c>
      <c r="B3" s="128" t="s">
        <v>45</v>
      </c>
      <c r="C3" s="129" t="s">
        <v>46</v>
      </c>
      <c r="D3" s="129" t="s">
        <v>47</v>
      </c>
      <c r="E3" s="130" t="s">
        <v>48</v>
      </c>
    </row>
    <row r="4" spans="1:6" ht="14.7" thickBot="1">
      <c r="A4" s="131">
        <f>'Risk and return'!B21</f>
        <v>0.17524375938446474</v>
      </c>
      <c r="B4" s="132">
        <f>'Risk and return'!E21</f>
        <v>4.7222583206575568E-2</v>
      </c>
      <c r="C4" s="132">
        <f>'Risk and return'!D23</f>
        <v>0.36753162820902369</v>
      </c>
      <c r="D4" s="132">
        <f>'Risk and return'!G23</f>
        <v>2.1811841511829095E-2</v>
      </c>
      <c r="E4" s="133">
        <f>'Risk and return'!H25</f>
        <v>-0.24052031560205495</v>
      </c>
    </row>
    <row r="5" spans="1:6" ht="18">
      <c r="A5" s="153" t="s">
        <v>49</v>
      </c>
      <c r="B5" s="154"/>
      <c r="C5" s="155" t="s">
        <v>50</v>
      </c>
      <c r="D5" s="154"/>
      <c r="E5" s="134" t="s">
        <v>51</v>
      </c>
    </row>
    <row r="6" spans="1:6" ht="18.350000000000001" thickBot="1">
      <c r="A6" s="9" t="s">
        <v>52</v>
      </c>
      <c r="B6" s="10" t="s">
        <v>53</v>
      </c>
      <c r="C6" s="156"/>
      <c r="D6" s="157"/>
      <c r="E6" s="135"/>
    </row>
    <row r="7" spans="1:6" ht="15.7">
      <c r="A7" s="11">
        <v>-0.2</v>
      </c>
      <c r="B7" s="12">
        <f>1-A7</f>
        <v>1.2</v>
      </c>
      <c r="C7" s="158">
        <f>A7*$A$4+B7*$B$4</f>
        <v>2.161834797099773E-2</v>
      </c>
      <c r="D7" s="159"/>
      <c r="E7" s="29">
        <f>SQRT((A7*$C$4)^2+(B7*$D$4)^2+2*A7*B7*$C$4*$D$4*$E$4)</f>
        <v>8.3748294950841295E-2</v>
      </c>
      <c r="F7" s="76" t="str">
        <f ca="1">_xlfn.FORMULATEXT(E7)</f>
        <v>=SQRT((A7*$C$4)^2+(B7*$D$4)^2+2*A7*B7*$C$4*$D$4*$E$4)</v>
      </c>
    </row>
    <row r="8" spans="1:6">
      <c r="A8" s="11">
        <v>-0.1</v>
      </c>
      <c r="B8" s="12">
        <f t="shared" ref="B8:B21" si="0">1-A8</f>
        <v>1.1000000000000001</v>
      </c>
      <c r="C8" s="151">
        <f t="shared" ref="C8:C21" si="1">A8*$A$4+B8*$B$4</f>
        <v>3.4420465588786656E-2</v>
      </c>
      <c r="D8" s="152"/>
      <c r="E8" s="29">
        <f t="shared" ref="E8:E21" si="2">SQRT((A8*$C$4)^2+(B8*$D$4)^2+2*A8*B8*$C$4*$D$4*$E$4)</f>
        <v>4.8483515802589791E-2</v>
      </c>
    </row>
    <row r="9" spans="1:6">
      <c r="A9" s="11">
        <v>0</v>
      </c>
      <c r="B9" s="12">
        <f t="shared" si="0"/>
        <v>1</v>
      </c>
      <c r="C9" s="151">
        <f t="shared" si="1"/>
        <v>4.7222583206575568E-2</v>
      </c>
      <c r="D9" s="152"/>
      <c r="E9" s="29">
        <f t="shared" si="2"/>
        <v>2.1811841511829095E-2</v>
      </c>
    </row>
    <row r="10" spans="1:6">
      <c r="A10" s="11">
        <v>0.1</v>
      </c>
      <c r="B10" s="12">
        <f t="shared" si="0"/>
        <v>0.9</v>
      </c>
      <c r="C10" s="151">
        <f t="shared" si="1"/>
        <v>6.0024700824364487E-2</v>
      </c>
      <c r="D10" s="152"/>
      <c r="E10" s="29">
        <f t="shared" si="2"/>
        <v>3.7270528354782409E-2</v>
      </c>
    </row>
    <row r="11" spans="1:6">
      <c r="A11" s="11">
        <v>0.2</v>
      </c>
      <c r="B11" s="12">
        <f t="shared" si="0"/>
        <v>0.8</v>
      </c>
      <c r="C11" s="151">
        <f t="shared" si="1"/>
        <v>7.2826818442153413E-2</v>
      </c>
      <c r="D11" s="152"/>
      <c r="E11" s="29">
        <f t="shared" si="2"/>
        <v>7.134885328933073E-2</v>
      </c>
    </row>
    <row r="12" spans="1:6">
      <c r="A12" s="11">
        <v>0.3</v>
      </c>
      <c r="B12" s="12">
        <f t="shared" si="0"/>
        <v>0.7</v>
      </c>
      <c r="C12" s="151">
        <f t="shared" si="1"/>
        <v>8.5628936059942318E-2</v>
      </c>
      <c r="D12" s="152"/>
      <c r="E12" s="29">
        <f t="shared" si="2"/>
        <v>0.10761252796821821</v>
      </c>
    </row>
    <row r="13" spans="1:6">
      <c r="A13" s="11">
        <v>0.4</v>
      </c>
      <c r="B13" s="12">
        <f t="shared" si="0"/>
        <v>0.6</v>
      </c>
      <c r="C13" s="151">
        <f t="shared" si="1"/>
        <v>9.8431053677731237E-2</v>
      </c>
      <c r="D13" s="152"/>
      <c r="E13" s="29">
        <f t="shared" si="2"/>
        <v>0.14442466622384478</v>
      </c>
    </row>
    <row r="14" spans="1:6">
      <c r="A14" s="11">
        <v>0.5</v>
      </c>
      <c r="B14" s="12">
        <f t="shared" si="0"/>
        <v>0.5</v>
      </c>
      <c r="C14" s="151">
        <f t="shared" si="1"/>
        <v>0.11123317129552016</v>
      </c>
      <c r="D14" s="152"/>
      <c r="E14" s="29">
        <f t="shared" si="2"/>
        <v>0.18145176488581669</v>
      </c>
    </row>
    <row r="15" spans="1:6">
      <c r="A15" s="11">
        <v>0.6</v>
      </c>
      <c r="B15" s="12">
        <f t="shared" si="0"/>
        <v>0.4</v>
      </c>
      <c r="C15" s="151">
        <f t="shared" si="1"/>
        <v>0.12403528891330906</v>
      </c>
      <c r="D15" s="152"/>
      <c r="E15" s="29">
        <f t="shared" si="2"/>
        <v>0.21858461170594037</v>
      </c>
    </row>
    <row r="16" spans="1:6">
      <c r="A16" s="11">
        <v>0.7</v>
      </c>
      <c r="B16" s="12">
        <f t="shared" si="0"/>
        <v>0.30000000000000004</v>
      </c>
      <c r="C16" s="151">
        <f t="shared" si="1"/>
        <v>0.13683740653109797</v>
      </c>
      <c r="D16" s="152"/>
      <c r="E16" s="29">
        <f t="shared" si="2"/>
        <v>0.25577715436927922</v>
      </c>
    </row>
    <row r="17" spans="1:5">
      <c r="A17" s="11">
        <v>0.8</v>
      </c>
      <c r="B17" s="12">
        <f t="shared" si="0"/>
        <v>0.19999999999999996</v>
      </c>
      <c r="C17" s="151">
        <f t="shared" si="1"/>
        <v>0.14963952414888693</v>
      </c>
      <c r="D17" s="152"/>
      <c r="E17" s="29">
        <f t="shared" si="2"/>
        <v>0.29300666143964338</v>
      </c>
    </row>
    <row r="18" spans="1:5">
      <c r="A18" s="11">
        <v>0.9</v>
      </c>
      <c r="B18" s="12">
        <f t="shared" si="0"/>
        <v>9.9999999999999978E-2</v>
      </c>
      <c r="C18" s="151">
        <f t="shared" si="1"/>
        <v>0.16244164176667583</v>
      </c>
      <c r="D18" s="152"/>
      <c r="E18" s="29">
        <f t="shared" si="2"/>
        <v>0.33026063242069248</v>
      </c>
    </row>
    <row r="19" spans="1:5">
      <c r="A19" s="11">
        <v>1</v>
      </c>
      <c r="B19" s="12">
        <f t="shared" si="0"/>
        <v>0</v>
      </c>
      <c r="C19" s="151">
        <f t="shared" si="1"/>
        <v>0.17524375938446474</v>
      </c>
      <c r="D19" s="152"/>
      <c r="E19" s="29">
        <f t="shared" si="2"/>
        <v>0.36753162820902369</v>
      </c>
    </row>
    <row r="20" spans="1:5">
      <c r="A20" s="11">
        <v>1.1000000000000001</v>
      </c>
      <c r="B20" s="12">
        <f t="shared" si="0"/>
        <v>-0.10000000000000009</v>
      </c>
      <c r="C20" s="151">
        <f t="shared" si="1"/>
        <v>0.18804587700225367</v>
      </c>
      <c r="D20" s="152"/>
      <c r="E20" s="29">
        <f t="shared" si="2"/>
        <v>0.40481494644983979</v>
      </c>
    </row>
    <row r="21" spans="1:5" ht="14.7" thickBot="1">
      <c r="A21" s="13">
        <v>1.2</v>
      </c>
      <c r="B21" s="12">
        <f t="shared" si="0"/>
        <v>-0.19999999999999996</v>
      </c>
      <c r="C21" s="160">
        <f t="shared" si="1"/>
        <v>0.20084799462004255</v>
      </c>
      <c r="D21" s="161"/>
      <c r="E21" s="29">
        <f t="shared" si="2"/>
        <v>0.44210746966382219</v>
      </c>
    </row>
    <row r="22" spans="1:5">
      <c r="A22" s="14" t="s">
        <v>93</v>
      </c>
      <c r="B22" s="15"/>
      <c r="E22" s="136"/>
    </row>
    <row r="23" spans="1:5">
      <c r="A23" s="16" t="s">
        <v>94</v>
      </c>
      <c r="E23" s="42"/>
    </row>
    <row r="24" spans="1:5">
      <c r="A24" s="16" t="s">
        <v>95</v>
      </c>
      <c r="E24" s="42"/>
    </row>
    <row r="25" spans="1:5">
      <c r="A25" s="137" t="s">
        <v>96</v>
      </c>
      <c r="B25" s="138"/>
      <c r="C25" s="138"/>
      <c r="D25" s="138"/>
      <c r="E25" s="43"/>
    </row>
  </sheetData>
  <mergeCells count="18"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9:D9"/>
    <mergeCell ref="A5:B5"/>
    <mergeCell ref="C5:D5"/>
    <mergeCell ref="C6:D6"/>
    <mergeCell ref="C7:D7"/>
    <mergeCell ref="C8:D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0"/>
  <sheetViews>
    <sheetView topLeftCell="A2" zoomScale="85" zoomScaleNormal="85" workbookViewId="0">
      <selection activeCell="M9" sqref="M9"/>
    </sheetView>
  </sheetViews>
  <sheetFormatPr defaultRowHeight="14.35"/>
  <cols>
    <col min="1" max="1" width="18" bestFit="1" customWidth="1"/>
    <col min="2" max="2" width="18.5859375" bestFit="1" customWidth="1"/>
    <col min="3" max="7" width="15.703125" customWidth="1"/>
  </cols>
  <sheetData>
    <row r="1" spans="1:8" ht="21">
      <c r="A1" s="83" t="s">
        <v>44</v>
      </c>
      <c r="B1" s="84" t="s">
        <v>45</v>
      </c>
      <c r="C1" s="85" t="s">
        <v>46</v>
      </c>
      <c r="D1" s="86" t="s">
        <v>47</v>
      </c>
      <c r="E1" s="87"/>
      <c r="F1" s="87"/>
      <c r="G1" s="87"/>
    </row>
    <row r="2" spans="1:8" ht="16" thickBot="1">
      <c r="A2" s="101">
        <v>0.17524375938446474</v>
      </c>
      <c r="B2" s="102">
        <v>4.7222583206575568E-2</v>
      </c>
      <c r="C2" s="102">
        <v>0.36753162820902369</v>
      </c>
      <c r="D2" s="103">
        <v>2.1811841511829085E-2</v>
      </c>
      <c r="E2" s="87"/>
      <c r="F2" s="87"/>
      <c r="G2" s="87"/>
    </row>
    <row r="3" spans="1:8" ht="15.7">
      <c r="A3" s="88"/>
      <c r="B3" s="50" t="s">
        <v>82</v>
      </c>
      <c r="C3" s="89" t="s">
        <v>54</v>
      </c>
      <c r="D3" s="90"/>
      <c r="E3" s="91"/>
      <c r="F3" s="92"/>
      <c r="G3" s="93"/>
    </row>
    <row r="4" spans="1:8" ht="16.350000000000001" thickBot="1">
      <c r="A4" s="50" t="s">
        <v>55</v>
      </c>
      <c r="B4" s="50" t="s">
        <v>59</v>
      </c>
      <c r="C4" s="94" t="s">
        <v>81</v>
      </c>
      <c r="D4" s="95"/>
      <c r="E4" s="95"/>
      <c r="F4" s="95"/>
      <c r="G4" s="96"/>
    </row>
    <row r="5" spans="1:8" ht="18.350000000000001" thickBot="1">
      <c r="A5" s="97" t="s">
        <v>56</v>
      </c>
      <c r="B5" s="98"/>
      <c r="C5" s="99">
        <v>-1</v>
      </c>
      <c r="D5" s="49">
        <v>0</v>
      </c>
      <c r="E5" s="104">
        <v>0.2</v>
      </c>
      <c r="F5" s="49">
        <v>0.5</v>
      </c>
      <c r="G5" s="100">
        <v>1</v>
      </c>
    </row>
    <row r="6" spans="1:8" ht="15.7">
      <c r="A6" s="51">
        <v>0</v>
      </c>
      <c r="B6" s="52">
        <f t="shared" ref="B6:B17" si="0">A6*$A$2+(1-A6)*$B$2</f>
        <v>4.7222583206575568E-2</v>
      </c>
      <c r="C6" s="53">
        <f t="shared" ref="C6:C17" si="1">SQRT($A6^2*$C$2^2+(1-$A6)^2*$D$2^2+2*$A6*(1-$A6)*$C$2*$D$2*C$5)</f>
        <v>2.1811841511829085E-2</v>
      </c>
      <c r="D6" s="53">
        <f t="shared" ref="D6:G17" si="2">SQRT($A6^2*$C$2^2+(1-$A6)^2*$D$2^2+2*$A6*(1-$A6)*$C$2*$D$2*D$5)</f>
        <v>2.1811841511829085E-2</v>
      </c>
      <c r="E6" s="54">
        <f t="shared" si="2"/>
        <v>2.1811841511829085E-2</v>
      </c>
      <c r="F6" s="53">
        <f t="shared" si="2"/>
        <v>2.1811841511829085E-2</v>
      </c>
      <c r="G6" s="55">
        <f t="shared" si="2"/>
        <v>2.1811841511829085E-2</v>
      </c>
      <c r="H6" s="76" t="str">
        <f ca="1">_xlfn.FORMULATEXT(G6)</f>
        <v>=SQRT($A6^2*$C$2^2+(1-$A6)^2*$D$2^2+2*$A6*(1-$A6)*$C$2*$D$2*G$5)</v>
      </c>
    </row>
    <row r="7" spans="1:8" ht="15.7">
      <c r="A7" s="56">
        <v>0.05</v>
      </c>
      <c r="B7" s="57">
        <f t="shared" ref="B7" si="3">A7*$A$2+(1-A7)*$B$2</f>
        <v>5.3623642015470027E-2</v>
      </c>
      <c r="C7" s="58">
        <f t="shared" si="1"/>
        <v>2.3446680257864371E-3</v>
      </c>
      <c r="D7" s="58">
        <f t="shared" si="2"/>
        <v>2.7696009144526912E-2</v>
      </c>
      <c r="E7" s="59">
        <f t="shared" si="2"/>
        <v>3.0321332645684176E-2</v>
      </c>
      <c r="F7" s="58">
        <f t="shared" si="2"/>
        <v>3.3880003685433757E-2</v>
      </c>
      <c r="G7" s="60">
        <f t="shared" si="2"/>
        <v>3.9097830846688816E-2</v>
      </c>
    </row>
    <row r="8" spans="1:8" ht="15.7">
      <c r="A8" s="61">
        <v>0.1</v>
      </c>
      <c r="B8" s="57">
        <f t="shared" si="0"/>
        <v>6.0024700824364487E-2</v>
      </c>
      <c r="C8" s="58">
        <f t="shared" si="1"/>
        <v>1.7122505460256197E-2</v>
      </c>
      <c r="D8" s="58">
        <f t="shared" si="2"/>
        <v>4.1667225558595242E-2</v>
      </c>
      <c r="E8" s="59">
        <f t="shared" si="2"/>
        <v>4.4997257519250239E-2</v>
      </c>
      <c r="F8" s="58">
        <f t="shared" si="2"/>
        <v>4.9574655137560229E-2</v>
      </c>
      <c r="G8" s="60">
        <f t="shared" si="2"/>
        <v>5.6383820181548548E-2</v>
      </c>
    </row>
    <row r="9" spans="1:8" ht="15.7">
      <c r="A9" s="51">
        <v>0.2</v>
      </c>
      <c r="B9" s="57">
        <f t="shared" si="0"/>
        <v>7.2826818442153413E-2</v>
      </c>
      <c r="C9" s="58">
        <f t="shared" si="1"/>
        <v>5.6056852432341472E-2</v>
      </c>
      <c r="D9" s="58">
        <f t="shared" si="2"/>
        <v>7.5549083546041895E-2</v>
      </c>
      <c r="E9" s="59">
        <f t="shared" si="2"/>
        <v>7.8871558173095074E-2</v>
      </c>
      <c r="F9" s="58">
        <f t="shared" si="2"/>
        <v>8.3608077867270536E-2</v>
      </c>
      <c r="G9" s="60">
        <f t="shared" si="2"/>
        <v>9.0955798851268019E-2</v>
      </c>
    </row>
    <row r="10" spans="1:8" ht="15.7">
      <c r="A10" s="61">
        <v>0.3</v>
      </c>
      <c r="B10" s="57">
        <f t="shared" si="0"/>
        <v>8.5628936059942318E-2</v>
      </c>
      <c r="C10" s="58">
        <f t="shared" si="1"/>
        <v>9.499119940442674E-2</v>
      </c>
      <c r="D10" s="58">
        <f t="shared" si="2"/>
        <v>0.11131161415964214</v>
      </c>
      <c r="E10" s="59">
        <f t="shared" si="2"/>
        <v>0.11429639077123889</v>
      </c>
      <c r="F10" s="58">
        <f t="shared" si="2"/>
        <v>0.11863283351623945</v>
      </c>
      <c r="G10" s="60">
        <f t="shared" si="2"/>
        <v>0.12552777752098745</v>
      </c>
    </row>
    <row r="11" spans="1:8" ht="15.7">
      <c r="A11" s="51">
        <v>0.4</v>
      </c>
      <c r="B11" s="57">
        <f t="shared" si="0"/>
        <v>9.8431053677731237E-2</v>
      </c>
      <c r="C11" s="58">
        <f t="shared" si="1"/>
        <v>0.13392554637651205</v>
      </c>
      <c r="D11" s="58">
        <f t="shared" si="2"/>
        <v>0.14759401055695159</v>
      </c>
      <c r="E11" s="59">
        <f t="shared" si="2"/>
        <v>0.15017849362772684</v>
      </c>
      <c r="F11" s="58">
        <f t="shared" si="2"/>
        <v>0.15397390019839294</v>
      </c>
      <c r="G11" s="60">
        <f t="shared" si="2"/>
        <v>0.16009975619070693</v>
      </c>
    </row>
    <row r="12" spans="1:8" ht="15.7">
      <c r="A12" s="51">
        <v>0.5</v>
      </c>
      <c r="B12" s="57">
        <f t="shared" si="0"/>
        <v>0.11123317129552016</v>
      </c>
      <c r="C12" s="58">
        <f t="shared" si="1"/>
        <v>0.1728598933485973</v>
      </c>
      <c r="D12" s="58">
        <f t="shared" si="2"/>
        <v>0.18408914563609743</v>
      </c>
      <c r="E12" s="59">
        <f t="shared" si="2"/>
        <v>0.18625377232028417</v>
      </c>
      <c r="F12" s="58">
        <f t="shared" si="2"/>
        <v>0.18945434528481583</v>
      </c>
      <c r="G12" s="60">
        <f t="shared" si="2"/>
        <v>0.19467173486042638</v>
      </c>
    </row>
    <row r="13" spans="1:8" ht="15.7">
      <c r="A13" s="51">
        <v>0.6</v>
      </c>
      <c r="B13" s="57">
        <f t="shared" si="0"/>
        <v>0.12403528891330906</v>
      </c>
      <c r="C13" s="58">
        <f t="shared" si="1"/>
        <v>0.21179424032068259</v>
      </c>
      <c r="D13" s="58">
        <f t="shared" si="2"/>
        <v>0.2206915046236563</v>
      </c>
      <c r="E13" s="59">
        <f t="shared" si="2"/>
        <v>0.22242825407097219</v>
      </c>
      <c r="F13" s="58">
        <f t="shared" si="2"/>
        <v>0.22500824474465916</v>
      </c>
      <c r="G13" s="60">
        <f t="shared" si="2"/>
        <v>0.22924371353014583</v>
      </c>
    </row>
    <row r="14" spans="1:8" ht="15.7">
      <c r="A14" s="51">
        <v>0.7</v>
      </c>
      <c r="B14" s="57">
        <f t="shared" si="0"/>
        <v>0.13683740653109797</v>
      </c>
      <c r="C14" s="58">
        <f t="shared" si="1"/>
        <v>0.25072858729276781</v>
      </c>
      <c r="D14" s="58">
        <f t="shared" si="2"/>
        <v>0.2573553418298532</v>
      </c>
      <c r="E14" s="59">
        <f t="shared" si="2"/>
        <v>0.25866032062314326</v>
      </c>
      <c r="F14" s="58">
        <f t="shared" si="2"/>
        <v>0.26060553660585828</v>
      </c>
      <c r="G14" s="60">
        <f t="shared" si="2"/>
        <v>0.26381569219986528</v>
      </c>
    </row>
    <row r="15" spans="1:8" ht="15.7">
      <c r="A15" s="51">
        <v>0.8</v>
      </c>
      <c r="B15" s="57">
        <f t="shared" si="0"/>
        <v>0.14963952414888693</v>
      </c>
      <c r="C15" s="58">
        <f t="shared" si="1"/>
        <v>0.28966293426485318</v>
      </c>
      <c r="D15" s="58">
        <f t="shared" si="2"/>
        <v>0.29405766238435299</v>
      </c>
      <c r="E15" s="59">
        <f t="shared" si="2"/>
        <v>0.2949287498209614</v>
      </c>
      <c r="F15" s="58">
        <f t="shared" si="2"/>
        <v>0.29623057821056031</v>
      </c>
      <c r="G15" s="60">
        <f t="shared" si="2"/>
        <v>0.29838767086958479</v>
      </c>
    </row>
    <row r="16" spans="1:8" ht="15.7">
      <c r="A16" s="51">
        <v>0.9</v>
      </c>
      <c r="B16" s="57">
        <f t="shared" si="0"/>
        <v>0.16244164176667583</v>
      </c>
      <c r="C16" s="58">
        <f t="shared" si="1"/>
        <v>0.32859728123693843</v>
      </c>
      <c r="D16" s="58">
        <f t="shared" si="2"/>
        <v>0.33078565677613947</v>
      </c>
      <c r="E16" s="59">
        <f t="shared" si="2"/>
        <v>0.33122159686126268</v>
      </c>
      <c r="F16" s="58">
        <f t="shared" si="2"/>
        <v>0.33187443329530392</v>
      </c>
      <c r="G16" s="60">
        <f t="shared" si="2"/>
        <v>0.33295964953930424</v>
      </c>
    </row>
    <row r="17" spans="1:8" ht="16" thickBot="1">
      <c r="A17" s="51">
        <v>1</v>
      </c>
      <c r="B17" s="62">
        <f t="shared" si="0"/>
        <v>0.17524375938446474</v>
      </c>
      <c r="C17" s="63">
        <f t="shared" si="1"/>
        <v>0.36753162820902369</v>
      </c>
      <c r="D17" s="63">
        <f t="shared" si="2"/>
        <v>0.36753162820902369</v>
      </c>
      <c r="E17" s="64">
        <f t="shared" si="2"/>
        <v>0.36753162820902369</v>
      </c>
      <c r="F17" s="63">
        <f t="shared" si="2"/>
        <v>0.36753162820902369</v>
      </c>
      <c r="G17" s="65">
        <f t="shared" si="2"/>
        <v>0.36753162820902369</v>
      </c>
    </row>
    <row r="18" spans="1:8" ht="16" thickBot="1">
      <c r="A18" s="66"/>
      <c r="B18" s="67"/>
      <c r="C18" s="68"/>
      <c r="D18" s="68" t="s">
        <v>57</v>
      </c>
      <c r="E18" s="67"/>
      <c r="F18" s="67"/>
      <c r="G18" s="69"/>
    </row>
    <row r="19" spans="1:8" ht="15.7">
      <c r="A19" s="48"/>
      <c r="B19" s="70" t="s">
        <v>58</v>
      </c>
      <c r="C19" s="71">
        <f>($D$2^2-$C$2*$D$2*C$5)/($C$2^2+$D$2^2-2*$C$2*$D$2*C$5)</f>
        <v>5.6022106977850435E-2</v>
      </c>
      <c r="D19" s="71">
        <f t="shared" ref="D19:G19" si="4">($D$2^2-$C$2*$D$2*D$5)/($C$2^2+$D$2^2-2*$C$2*$D$2*D$5)</f>
        <v>3.5096863863437176E-3</v>
      </c>
      <c r="E19" s="72">
        <f t="shared" si="4"/>
        <v>-8.5195580102502121E-3</v>
      </c>
      <c r="F19" s="71">
        <f t="shared" si="4"/>
        <v>-2.7697585400366775E-2</v>
      </c>
      <c r="G19" s="73">
        <f t="shared" si="4"/>
        <v>-6.3091099645197365E-2</v>
      </c>
      <c r="H19" s="76" t="str">
        <f ca="1">_xlfn.FORMULATEXT(G19)</f>
        <v>=($D$2^2-$C$2*$D$2*G$5)/($C$2^2+$D$2^2-2*$C$2*$D$2*G$5)</v>
      </c>
    </row>
    <row r="20" spans="1:8" ht="15.7">
      <c r="A20" s="74"/>
      <c r="B20" s="75" t="s">
        <v>59</v>
      </c>
      <c r="C20" s="76">
        <f>C$19*$A$2+(1-C$19)*$B$2</f>
        <v>5.4394599233843509E-2</v>
      </c>
      <c r="D20" s="76">
        <f>D$19*$A$2+(1-D$19)*$B$2</f>
        <v>4.7671897385770816E-2</v>
      </c>
      <c r="E20" s="77">
        <f>E$19*$A$2+(1-E$19)*$B$2</f>
        <v>4.613189936958758E-2</v>
      </c>
      <c r="F20" s="76">
        <f>F$19*$A$2+(1-F$19)*$B$2</f>
        <v>4.3676705746333082E-2</v>
      </c>
      <c r="G20" s="78">
        <f>G$19*$A$2+(1-G$19)*$B$2</f>
        <v>3.9145586423641E-2</v>
      </c>
      <c r="H20" s="76" t="str">
        <f ca="1">_xlfn.FORMULATEXT(G20)</f>
        <v>=G$19*$A$2+(1-G$19)*$B$2</v>
      </c>
    </row>
    <row r="21" spans="1:8" ht="16" thickBot="1">
      <c r="A21" s="79"/>
      <c r="B21" s="75" t="s">
        <v>60</v>
      </c>
      <c r="C21" s="80">
        <f>IFERROR(SQRT(C$19^2*$C$2^2+(1-C$19)^2*$D$2^2+2*C$19*(1-C$19)*$C$2*$D$2*C$5),0)</f>
        <v>0</v>
      </c>
      <c r="D21" s="80">
        <f>SQRT(D$19^2*$C$2^2+(1-D$19)^2*$D$2^2+2*D$19*(1-D$19)*$C$2*$D$2*D$5)</f>
        <v>2.1773531506650054E-2</v>
      </c>
      <c r="E21" s="81">
        <f>SQRT(E$19^2*$C$2^2+(1-E$19)^2*$D$2^2+2*E$19*(1-E$19)*$C$2*$D$2*E$5)</f>
        <v>2.1590511489058408E-2</v>
      </c>
      <c r="F21" s="80">
        <f>SQRT(F$19^2*$C$2^2+(1-F$19)^2*$D$2^2+2*F$19*(1-F$19)*$C$2*$D$2*F$5)</f>
        <v>1.9440018296095495E-2</v>
      </c>
      <c r="G21" s="82">
        <f>SQRT(G$19^2*$C$2^2+(1-G$19)^2*$D$2^2+2*G$19*(1-G$19)*$C$2*$D$2*G$5)</f>
        <v>0</v>
      </c>
      <c r="H21" s="76" t="str">
        <f ca="1">_xlfn.FORMULATEXT(G21)</f>
        <v>=SQRT(G$19^2*$C$2^2+(1-G$19)^2*$D$2^2+2*G$19*(1-G$19)*$C$2*$D$2*G$5)</v>
      </c>
    </row>
    <row r="22" spans="1:8">
      <c r="A22" s="18"/>
      <c r="B22" s="19"/>
      <c r="C22" s="19"/>
      <c r="D22" s="19"/>
      <c r="E22" s="19"/>
      <c r="F22" s="19"/>
      <c r="G22" s="19"/>
    </row>
    <row r="23" spans="1:8">
      <c r="A23" s="20"/>
      <c r="B23" s="17"/>
      <c r="C23" s="17"/>
      <c r="D23" s="17"/>
      <c r="E23" s="17"/>
      <c r="F23" s="17"/>
      <c r="G23" s="17"/>
    </row>
    <row r="24" spans="1:8">
      <c r="A24" s="20"/>
      <c r="B24" s="17"/>
      <c r="C24" s="17"/>
      <c r="D24" s="17"/>
      <c r="E24" s="17"/>
      <c r="F24" s="17"/>
      <c r="G24" s="17"/>
    </row>
    <row r="25" spans="1:8">
      <c r="A25" s="20"/>
      <c r="B25" s="17"/>
      <c r="C25" s="17"/>
      <c r="D25" s="17"/>
      <c r="E25" s="17"/>
      <c r="F25" s="17"/>
      <c r="G25" s="17"/>
    </row>
    <row r="26" spans="1:8">
      <c r="A26" s="20"/>
      <c r="B26" s="17"/>
      <c r="C26" s="17"/>
      <c r="D26" s="17"/>
      <c r="E26" s="17"/>
      <c r="F26" s="17"/>
      <c r="G26" s="17"/>
    </row>
    <row r="27" spans="1:8">
      <c r="A27" s="20"/>
      <c r="B27" s="17"/>
      <c r="C27" s="17"/>
      <c r="D27" s="17"/>
      <c r="E27" s="17"/>
      <c r="F27" s="17"/>
      <c r="G27" s="17"/>
    </row>
    <row r="28" spans="1:8">
      <c r="A28" s="20"/>
      <c r="B28" s="17"/>
      <c r="C28" s="17"/>
      <c r="D28" s="17"/>
      <c r="E28" s="17"/>
      <c r="F28" s="17"/>
      <c r="G28" s="17"/>
    </row>
    <row r="29" spans="1:8">
      <c r="A29" s="20"/>
      <c r="B29" s="17"/>
      <c r="C29" s="17"/>
      <c r="D29" s="17"/>
      <c r="E29" s="17"/>
      <c r="F29" s="17"/>
      <c r="G29" s="17"/>
    </row>
    <row r="30" spans="1:8">
      <c r="A30" s="20"/>
      <c r="B30" s="17"/>
      <c r="C30" s="17"/>
      <c r="D30" s="17"/>
      <c r="E30" s="17"/>
      <c r="F30" s="17"/>
      <c r="G30" s="17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B9F82-CB2B-48F5-B3F4-4732884D3533}">
  <dimension ref="A1:F25"/>
  <sheetViews>
    <sheetView zoomScale="115" zoomScaleNormal="115" workbookViewId="0">
      <selection activeCell="F8" sqref="F8"/>
    </sheetView>
  </sheetViews>
  <sheetFormatPr defaultRowHeight="14.35"/>
  <cols>
    <col min="1" max="1" width="10.703125" bestFit="1" customWidth="1"/>
    <col min="2" max="2" width="10" bestFit="1" customWidth="1"/>
    <col min="3" max="3" width="12.5859375" bestFit="1" customWidth="1"/>
    <col min="4" max="4" width="10.87890625" bestFit="1" customWidth="1"/>
    <col min="5" max="6" width="9.29296875" customWidth="1"/>
  </cols>
  <sheetData>
    <row r="1" spans="1:6" ht="21.35" thickBot="1">
      <c r="A1" s="105" t="s">
        <v>44</v>
      </c>
      <c r="B1" s="106" t="s">
        <v>45</v>
      </c>
      <c r="C1" s="107" t="s">
        <v>46</v>
      </c>
      <c r="D1" s="107" t="s">
        <v>47</v>
      </c>
      <c r="E1" s="108" t="s">
        <v>48</v>
      </c>
    </row>
    <row r="2" spans="1:6" ht="14.7" thickBot="1">
      <c r="A2" s="143">
        <v>0.1</v>
      </c>
      <c r="B2" s="144">
        <v>0.05</v>
      </c>
      <c r="C2" s="144">
        <v>0.18630619957478603</v>
      </c>
      <c r="D2" s="144">
        <v>8.2704292512541328E-2</v>
      </c>
      <c r="E2" s="145">
        <v>0.2</v>
      </c>
    </row>
    <row r="4" spans="1:6">
      <c r="A4" s="21" t="s">
        <v>63</v>
      </c>
      <c r="B4" s="22" t="s">
        <v>74</v>
      </c>
      <c r="C4" s="22" t="s">
        <v>75</v>
      </c>
      <c r="D4" s="139"/>
    </row>
    <row r="5" spans="1:6">
      <c r="A5" s="21"/>
      <c r="B5" s="22"/>
      <c r="C5" s="22" t="s">
        <v>76</v>
      </c>
      <c r="D5" s="146"/>
    </row>
    <row r="6" spans="1:6">
      <c r="A6" s="16"/>
    </row>
    <row r="7" spans="1:6">
      <c r="A7" s="22"/>
      <c r="B7" s="22"/>
      <c r="C7" s="23" t="s">
        <v>66</v>
      </c>
      <c r="D7" s="23" t="s">
        <v>67</v>
      </c>
    </row>
    <row r="8" spans="1:6">
      <c r="A8" s="22" t="s">
        <v>64</v>
      </c>
      <c r="B8" s="22" t="s">
        <v>65</v>
      </c>
      <c r="C8" s="24"/>
      <c r="D8" s="24"/>
    </row>
    <row r="10" spans="1:6">
      <c r="A10" s="22" t="s">
        <v>68</v>
      </c>
      <c r="B10" s="22" t="s">
        <v>78</v>
      </c>
      <c r="C10" s="24"/>
      <c r="D10" s="24"/>
    </row>
    <row r="12" spans="1:6">
      <c r="A12" s="22"/>
      <c r="B12" s="22"/>
      <c r="C12" s="23" t="s">
        <v>79</v>
      </c>
      <c r="D12" s="23" t="s">
        <v>80</v>
      </c>
    </row>
    <row r="13" spans="1:6">
      <c r="A13" s="22" t="s">
        <v>70</v>
      </c>
      <c r="B13" s="22"/>
      <c r="C13" s="24"/>
      <c r="D13" s="25"/>
    </row>
    <row r="15" spans="1:6">
      <c r="A15" s="140" t="s">
        <v>71</v>
      </c>
      <c r="B15" s="162" t="s">
        <v>65</v>
      </c>
      <c r="C15" s="163"/>
      <c r="D15" s="162" t="s">
        <v>73</v>
      </c>
      <c r="E15" s="163"/>
      <c r="F15" s="38" t="s">
        <v>75</v>
      </c>
    </row>
    <row r="16" spans="1:6">
      <c r="A16" s="27" t="s">
        <v>77</v>
      </c>
      <c r="B16" s="27" t="s">
        <v>66</v>
      </c>
      <c r="C16" s="28" t="s">
        <v>67</v>
      </c>
      <c r="D16" s="27" t="s">
        <v>43</v>
      </c>
      <c r="E16" s="28" t="s">
        <v>72</v>
      </c>
      <c r="F16" s="37"/>
    </row>
    <row r="17" spans="1:6">
      <c r="A17" s="35">
        <v>0.1</v>
      </c>
      <c r="B17" s="26"/>
      <c r="C17" s="30"/>
      <c r="D17" s="40"/>
      <c r="E17" s="41"/>
      <c r="F17" s="44"/>
    </row>
    <row r="18" spans="1:6">
      <c r="A18" s="35">
        <v>0.5</v>
      </c>
      <c r="B18" s="26"/>
      <c r="C18" s="30"/>
      <c r="D18" s="26"/>
      <c r="E18" s="29"/>
      <c r="F18" s="45"/>
    </row>
    <row r="19" spans="1:6">
      <c r="A19" s="35">
        <v>0.75</v>
      </c>
      <c r="B19" s="26"/>
      <c r="C19" s="30"/>
      <c r="D19" s="26"/>
      <c r="E19" s="29"/>
      <c r="F19" s="45"/>
    </row>
    <row r="20" spans="1:6">
      <c r="A20" s="35">
        <v>1.5</v>
      </c>
      <c r="B20" s="26"/>
      <c r="C20" s="30"/>
      <c r="D20" s="26"/>
      <c r="E20" s="29"/>
      <c r="F20" s="45"/>
    </row>
    <row r="21" spans="1:6">
      <c r="A21" s="35">
        <v>2</v>
      </c>
      <c r="B21" s="26"/>
      <c r="C21" s="30"/>
      <c r="D21" s="26"/>
      <c r="E21" s="29"/>
      <c r="F21" s="45"/>
    </row>
    <row r="22" spans="1:6">
      <c r="A22" s="35">
        <v>3</v>
      </c>
      <c r="B22" s="26"/>
      <c r="C22" s="30"/>
      <c r="D22" s="26"/>
      <c r="E22" s="29"/>
      <c r="F22" s="45"/>
    </row>
    <row r="23" spans="1:6">
      <c r="A23" s="35">
        <v>4</v>
      </c>
      <c r="B23" s="26"/>
      <c r="C23" s="30"/>
      <c r="D23" s="26"/>
      <c r="E23" s="29"/>
      <c r="F23" s="45"/>
    </row>
    <row r="24" spans="1:6">
      <c r="A24" s="35">
        <v>8</v>
      </c>
      <c r="B24" s="26"/>
      <c r="C24" s="30"/>
      <c r="D24" s="26"/>
      <c r="E24" s="29"/>
      <c r="F24" s="45"/>
    </row>
    <row r="25" spans="1:6">
      <c r="A25" s="36">
        <v>16</v>
      </c>
      <c r="B25" s="31"/>
      <c r="C25" s="33"/>
      <c r="D25" s="31"/>
      <c r="E25" s="32"/>
      <c r="F25" s="46"/>
    </row>
  </sheetData>
  <mergeCells count="2">
    <mergeCell ref="B15:C15"/>
    <mergeCell ref="D15:E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9"/>
  <sheetViews>
    <sheetView workbookViewId="0">
      <selection activeCell="N4" sqref="N4"/>
    </sheetView>
  </sheetViews>
  <sheetFormatPr defaultRowHeight="14.35"/>
  <cols>
    <col min="2" max="2" width="11" bestFit="1" customWidth="1"/>
    <col min="6" max="10" width="0" hidden="1" customWidth="1"/>
  </cols>
  <sheetData>
    <row r="1" spans="1:10" ht="43">
      <c r="A1" s="1">
        <v>1</v>
      </c>
      <c r="B1" s="3">
        <v>6002031174</v>
      </c>
      <c r="C1" s="4" t="s">
        <v>0</v>
      </c>
      <c r="D1" s="4" t="s">
        <v>1</v>
      </c>
      <c r="E1" s="5" t="s">
        <v>2</v>
      </c>
      <c r="F1" s="2">
        <v>66</v>
      </c>
      <c r="G1" s="2">
        <v>45</v>
      </c>
      <c r="H1" s="1">
        <v>3.6</v>
      </c>
      <c r="I1" s="6" t="s">
        <v>3</v>
      </c>
      <c r="J1" s="7" t="s">
        <v>4</v>
      </c>
    </row>
    <row r="2" spans="1:10" ht="43">
      <c r="A2" s="1">
        <v>2</v>
      </c>
      <c r="B2" s="3">
        <v>6102031413</v>
      </c>
      <c r="C2" s="4" t="s">
        <v>5</v>
      </c>
      <c r="D2" s="4" t="s">
        <v>6</v>
      </c>
      <c r="E2" s="5" t="s">
        <v>7</v>
      </c>
      <c r="F2" s="2">
        <v>34.5</v>
      </c>
      <c r="G2" s="2">
        <v>18</v>
      </c>
      <c r="H2" s="1">
        <v>3.33</v>
      </c>
      <c r="I2" s="6" t="s">
        <v>3</v>
      </c>
      <c r="J2" s="7" t="s">
        <v>4</v>
      </c>
    </row>
    <row r="3" spans="1:10" ht="28.7">
      <c r="A3" s="1">
        <v>3</v>
      </c>
      <c r="B3" s="3">
        <v>6102031421</v>
      </c>
      <c r="C3" s="4" t="s">
        <v>0</v>
      </c>
      <c r="D3" s="4" t="s">
        <v>8</v>
      </c>
      <c r="E3" s="5" t="s">
        <v>9</v>
      </c>
      <c r="F3" s="2">
        <v>34.5</v>
      </c>
      <c r="G3" s="2">
        <v>18</v>
      </c>
      <c r="H3" s="1">
        <v>3.89</v>
      </c>
      <c r="I3" s="6" t="s">
        <v>3</v>
      </c>
      <c r="J3" s="7" t="s">
        <v>4</v>
      </c>
    </row>
    <row r="4" spans="1:10" ht="43">
      <c r="A4" s="1">
        <v>4</v>
      </c>
      <c r="B4" s="3">
        <v>6102031520</v>
      </c>
      <c r="C4" s="4" t="s">
        <v>0</v>
      </c>
      <c r="D4" s="4" t="s">
        <v>10</v>
      </c>
      <c r="E4" s="5" t="s">
        <v>11</v>
      </c>
      <c r="F4" s="2">
        <v>37.5</v>
      </c>
      <c r="G4" s="2">
        <v>18</v>
      </c>
      <c r="H4" s="1">
        <v>3.22</v>
      </c>
      <c r="I4" s="6" t="s">
        <v>3</v>
      </c>
      <c r="J4" s="7" t="s">
        <v>4</v>
      </c>
    </row>
    <row r="5" spans="1:10" ht="43">
      <c r="A5" s="1">
        <v>5</v>
      </c>
      <c r="B5" s="3">
        <v>6102031538</v>
      </c>
      <c r="C5" s="4" t="s">
        <v>0</v>
      </c>
      <c r="D5" s="4" t="s">
        <v>12</v>
      </c>
      <c r="E5" s="5" t="s">
        <v>13</v>
      </c>
      <c r="F5" s="2">
        <v>37.5</v>
      </c>
      <c r="G5" s="2">
        <v>18</v>
      </c>
      <c r="H5" s="1">
        <v>3.45</v>
      </c>
      <c r="I5" s="6" t="s">
        <v>3</v>
      </c>
      <c r="J5" s="7" t="s">
        <v>4</v>
      </c>
    </row>
    <row r="6" spans="1:10" ht="43">
      <c r="A6" s="1">
        <v>6</v>
      </c>
      <c r="B6" s="3">
        <v>6102031561</v>
      </c>
      <c r="C6" s="4" t="s">
        <v>0</v>
      </c>
      <c r="D6" s="4" t="s">
        <v>14</v>
      </c>
      <c r="E6" s="5" t="s">
        <v>15</v>
      </c>
      <c r="F6" s="2">
        <v>37.5</v>
      </c>
      <c r="G6" s="2">
        <v>18</v>
      </c>
      <c r="H6" s="1">
        <v>3.28</v>
      </c>
      <c r="I6" s="6" t="s">
        <v>3</v>
      </c>
      <c r="J6" s="7" t="s">
        <v>4</v>
      </c>
    </row>
    <row r="7" spans="1:10" ht="43">
      <c r="A7" s="1">
        <v>7</v>
      </c>
      <c r="B7" s="3">
        <v>6102031629</v>
      </c>
      <c r="C7" s="4" t="s">
        <v>0</v>
      </c>
      <c r="D7" s="4" t="s">
        <v>16</v>
      </c>
      <c r="E7" s="5" t="s">
        <v>17</v>
      </c>
      <c r="F7" s="2">
        <v>37.5</v>
      </c>
      <c r="G7" s="2">
        <v>18</v>
      </c>
      <c r="H7" s="1">
        <v>3.5</v>
      </c>
      <c r="I7" s="6" t="s">
        <v>3</v>
      </c>
      <c r="J7" s="7" t="s">
        <v>4</v>
      </c>
    </row>
    <row r="8" spans="1:10" ht="43">
      <c r="A8" s="1">
        <v>8</v>
      </c>
      <c r="B8" s="3">
        <v>6102031637</v>
      </c>
      <c r="C8" s="4" t="s">
        <v>5</v>
      </c>
      <c r="D8" s="4" t="s">
        <v>18</v>
      </c>
      <c r="E8" s="5" t="s">
        <v>19</v>
      </c>
      <c r="F8" s="2">
        <v>34.5</v>
      </c>
      <c r="G8" s="2">
        <v>18</v>
      </c>
      <c r="H8" s="1">
        <v>3.33</v>
      </c>
      <c r="I8" s="6" t="s">
        <v>3</v>
      </c>
      <c r="J8" s="7" t="s">
        <v>4</v>
      </c>
    </row>
    <row r="9" spans="1:10" ht="57.35">
      <c r="A9" s="1">
        <v>9</v>
      </c>
      <c r="B9" s="3">
        <v>6102031645</v>
      </c>
      <c r="C9" s="4" t="s">
        <v>0</v>
      </c>
      <c r="D9" s="4" t="s">
        <v>20</v>
      </c>
      <c r="E9" s="5" t="s">
        <v>21</v>
      </c>
      <c r="F9" s="2">
        <v>37.5</v>
      </c>
      <c r="G9" s="2">
        <v>18</v>
      </c>
      <c r="H9" s="1">
        <v>3.56</v>
      </c>
      <c r="I9" s="6" t="s">
        <v>3</v>
      </c>
      <c r="J9" s="7" t="s">
        <v>4</v>
      </c>
    </row>
    <row r="10" spans="1:10" ht="43">
      <c r="A10" s="1">
        <v>10</v>
      </c>
      <c r="B10" s="3">
        <v>6102031702</v>
      </c>
      <c r="C10" s="4" t="s">
        <v>5</v>
      </c>
      <c r="D10" s="4" t="s">
        <v>22</v>
      </c>
      <c r="E10" s="5" t="s">
        <v>23</v>
      </c>
      <c r="F10" s="2">
        <v>31.5</v>
      </c>
      <c r="G10" s="2">
        <v>18</v>
      </c>
      <c r="H10" s="1">
        <v>3.17</v>
      </c>
      <c r="I10" s="6" t="s">
        <v>3</v>
      </c>
      <c r="J10" s="7" t="s">
        <v>4</v>
      </c>
    </row>
    <row r="11" spans="1:10" ht="43">
      <c r="A11" s="1">
        <v>11</v>
      </c>
      <c r="B11" s="3">
        <v>6102031801</v>
      </c>
      <c r="C11" s="4" t="s">
        <v>0</v>
      </c>
      <c r="D11" s="4" t="s">
        <v>24</v>
      </c>
      <c r="E11" s="5" t="s">
        <v>25</v>
      </c>
      <c r="F11" s="2">
        <v>37.5</v>
      </c>
      <c r="G11" s="2">
        <v>18</v>
      </c>
      <c r="H11" s="1">
        <v>3.33</v>
      </c>
      <c r="I11" s="6" t="s">
        <v>3</v>
      </c>
      <c r="J11" s="7" t="s">
        <v>4</v>
      </c>
    </row>
    <row r="12" spans="1:10" ht="43">
      <c r="A12" s="1">
        <v>12</v>
      </c>
      <c r="B12" s="3">
        <v>6102031819</v>
      </c>
      <c r="C12" s="4" t="s">
        <v>5</v>
      </c>
      <c r="D12" s="4" t="s">
        <v>26</v>
      </c>
      <c r="E12" s="5" t="s">
        <v>27</v>
      </c>
      <c r="F12" s="2">
        <v>37.5</v>
      </c>
      <c r="G12" s="2">
        <v>18</v>
      </c>
      <c r="H12" s="1">
        <v>3.28</v>
      </c>
      <c r="I12" s="6" t="s">
        <v>3</v>
      </c>
      <c r="J12" s="7" t="s">
        <v>4</v>
      </c>
    </row>
    <row r="13" spans="1:10" ht="43">
      <c r="A13" s="1">
        <v>13</v>
      </c>
      <c r="B13" s="3">
        <v>6102031827</v>
      </c>
      <c r="C13" s="4" t="s">
        <v>5</v>
      </c>
      <c r="D13" s="4" t="s">
        <v>28</v>
      </c>
      <c r="E13" s="5" t="s">
        <v>29</v>
      </c>
      <c r="F13" s="2">
        <v>37.5</v>
      </c>
      <c r="G13" s="2">
        <v>18</v>
      </c>
      <c r="H13" s="1">
        <v>3.5</v>
      </c>
      <c r="I13" s="6" t="s">
        <v>3</v>
      </c>
      <c r="J13" s="7" t="s">
        <v>4</v>
      </c>
    </row>
    <row r="14" spans="1:10" ht="43">
      <c r="A14" s="1">
        <v>14</v>
      </c>
      <c r="B14" s="3">
        <v>6102031850</v>
      </c>
      <c r="C14" s="4" t="s">
        <v>5</v>
      </c>
      <c r="D14" s="4" t="s">
        <v>30</v>
      </c>
      <c r="E14" s="5" t="s">
        <v>31</v>
      </c>
      <c r="F14" s="2">
        <v>34.5</v>
      </c>
      <c r="G14" s="2">
        <v>18</v>
      </c>
      <c r="H14" s="1">
        <v>3.72</v>
      </c>
      <c r="I14" s="6" t="s">
        <v>3</v>
      </c>
      <c r="J14" s="7" t="s">
        <v>4</v>
      </c>
    </row>
    <row r="15" spans="1:10" ht="43">
      <c r="A15" s="1">
        <v>15</v>
      </c>
      <c r="B15" s="3">
        <v>6102031926</v>
      </c>
      <c r="C15" s="4" t="s">
        <v>0</v>
      </c>
      <c r="D15" s="4" t="s">
        <v>32</v>
      </c>
      <c r="E15" s="5" t="s">
        <v>33</v>
      </c>
      <c r="F15" s="2">
        <v>31.5</v>
      </c>
      <c r="G15" s="2">
        <v>18</v>
      </c>
      <c r="H15" s="1">
        <v>3.44</v>
      </c>
      <c r="I15" s="6" t="s">
        <v>3</v>
      </c>
      <c r="J15" s="7" t="s">
        <v>4</v>
      </c>
    </row>
    <row r="16" spans="1:10" ht="43">
      <c r="A16" s="1">
        <v>16</v>
      </c>
      <c r="B16" s="3">
        <v>6102031983</v>
      </c>
      <c r="C16" s="4" t="s">
        <v>5</v>
      </c>
      <c r="D16" s="4" t="s">
        <v>34</v>
      </c>
      <c r="E16" s="5" t="s">
        <v>35</v>
      </c>
      <c r="F16" s="2">
        <v>34.5</v>
      </c>
      <c r="G16" s="2">
        <v>18</v>
      </c>
      <c r="H16" s="1">
        <v>3.11</v>
      </c>
      <c r="I16" s="6" t="s">
        <v>3</v>
      </c>
      <c r="J16" s="7" t="s">
        <v>4</v>
      </c>
    </row>
    <row r="17" spans="1:10" ht="43">
      <c r="A17" s="1">
        <v>17</v>
      </c>
      <c r="B17" s="3">
        <v>6102032023</v>
      </c>
      <c r="C17" s="4" t="s">
        <v>0</v>
      </c>
      <c r="D17" s="4" t="s">
        <v>36</v>
      </c>
      <c r="E17" s="5" t="s">
        <v>37</v>
      </c>
      <c r="F17" s="2">
        <v>37.5</v>
      </c>
      <c r="G17" s="2">
        <v>18</v>
      </c>
      <c r="H17" s="1">
        <v>3.28</v>
      </c>
      <c r="I17" s="6" t="s">
        <v>3</v>
      </c>
      <c r="J17" s="7" t="s">
        <v>4</v>
      </c>
    </row>
    <row r="18" spans="1:10" ht="43">
      <c r="A18" s="1">
        <v>18</v>
      </c>
      <c r="B18" s="3">
        <v>6102032080</v>
      </c>
      <c r="C18" s="4" t="s">
        <v>5</v>
      </c>
      <c r="D18" s="4" t="s">
        <v>38</v>
      </c>
      <c r="E18" s="5" t="s">
        <v>39</v>
      </c>
      <c r="F18" s="2">
        <v>34.5</v>
      </c>
      <c r="G18" s="2">
        <v>18</v>
      </c>
      <c r="H18" s="1">
        <v>3.78</v>
      </c>
      <c r="I18" s="6" t="s">
        <v>3</v>
      </c>
      <c r="J18" s="7" t="s">
        <v>4</v>
      </c>
    </row>
    <row r="19" spans="1:10" ht="43">
      <c r="A19" s="1">
        <v>19</v>
      </c>
      <c r="B19" s="3">
        <v>6102032106</v>
      </c>
      <c r="C19" s="4" t="s">
        <v>5</v>
      </c>
      <c r="D19" s="4" t="s">
        <v>40</v>
      </c>
      <c r="E19" s="5" t="s">
        <v>41</v>
      </c>
      <c r="F19" s="2">
        <v>37.5</v>
      </c>
      <c r="G19" s="2">
        <v>24</v>
      </c>
      <c r="H19" s="1">
        <v>3.63</v>
      </c>
      <c r="I19" s="6" t="s">
        <v>3</v>
      </c>
      <c r="J19" s="7" t="s">
        <v>4</v>
      </c>
    </row>
  </sheetData>
  <hyperlinks>
    <hyperlink ref="B1" r:id="rId1" display="https://web.reg.tu.ac.th/registrar/teach_browse.asp?cmd=12&amp;classid=593664&amp;avs728374473=7&amp;studentid=510975&amp;studentname=%B9%D2%A7%CA%D2%C7%C7%C3%C3%B3%C3%D1%B5%B9%EC+%CA%E8%A7%E0%CA%C3%D4%C1%CA%D8%A2%E0%A8%C3%D4%AD&amp;studentcode=6002031174&amp;acadyear=2561&amp;classacadyear=2561&amp;semester=3" xr:uid="{00000000-0004-0000-0300-000000000000}"/>
    <hyperlink ref="E1" r:id="rId2" display="mailto:Ry.wannarat@gmail.com" xr:uid="{00000000-0004-0000-0300-000001000000}"/>
    <hyperlink ref="B2" r:id="rId3" display="https://web.reg.tu.ac.th/registrar/teach_browse.asp?cmd=12&amp;classid=593664&amp;avs728374473=7&amp;studentid=531839&amp;studentname=%B9%D2%C2%B8%B9%BE%D1%B2%B9%EC+%BE%D1%B2%B9%E0%CA%C3%D5%E0%CA%B6%D5%C2%C3&amp;studentcode=6102031413&amp;acadyear=2561&amp;classacadyear=2561&amp;semester=3" xr:uid="{00000000-0004-0000-0300-000002000000}"/>
    <hyperlink ref="E2" r:id="rId4" display="mailto:dbrittannia6@gmail.com" xr:uid="{00000000-0004-0000-0300-000003000000}"/>
    <hyperlink ref="B3" r:id="rId5" display="https://web.reg.tu.ac.th/registrar/teach_browse.asp?cmd=12&amp;classid=593664&amp;avs728374473=7&amp;studentid=531840&amp;studentname=%B9%D2%A7%CA%D2%C7%CA%D4%C3%D4%C1%D2+%A8%D8%B5%D4%E2%AA%B5%D4&amp;studentcode=6102031421&amp;acadyear=2561&amp;classacadyear=2561&amp;semester=3" xr:uid="{00000000-0004-0000-0300-000004000000}"/>
    <hyperlink ref="E3" r:id="rId6" display="mailto:diffi1@hotmail.com" xr:uid="{00000000-0004-0000-0300-000005000000}"/>
    <hyperlink ref="B4" r:id="rId7" display="https://web.reg.tu.ac.th/registrar/teach_browse.asp?cmd=12&amp;classid=593664&amp;avs728374473=7&amp;studentid=531850&amp;studentname=%B9%D2%A7%CA%D2%C7%BE%D4%AA%D2%C1%AD%AA%D8%EC+%B4%D5%B4%CD%C1&amp;studentcode=6102031520&amp;acadyear=2561&amp;classacadyear=2561&amp;semester=3" xr:uid="{00000000-0004-0000-0300-000006000000}"/>
    <hyperlink ref="E4" r:id="rId8" display="mailto:plawan_p@hotmail.com" xr:uid="{00000000-0004-0000-0300-000007000000}"/>
    <hyperlink ref="B5" r:id="rId9" display="https://web.reg.tu.ac.th/registrar/teach_browse.asp?cmd=12&amp;classid=593664&amp;avs728374473=7&amp;studentid=531851&amp;studentname=%B9%D2%A7%CA%D2%C7%C0%D1%B7%C3%D2+%E0%BB%D5%E8%C2%C1%CA%D8%A2%C7%D1%B2%B9%EC&amp;studentcode=6102031538&amp;acadyear=2561&amp;classacadyear=2561&amp;semester=3" xr:uid="{00000000-0004-0000-0300-000008000000}"/>
    <hyperlink ref="E5" r:id="rId10" display="mailto:pattar1610@hotmail.com" xr:uid="{00000000-0004-0000-0300-000009000000}"/>
    <hyperlink ref="B6" r:id="rId11" display="https://web.reg.tu.ac.th/registrar/teach_browse.asp?cmd=12&amp;classid=593664&amp;avs728374473=7&amp;studentid=531854&amp;studentname=%B9%D2%A7%CA%D2%C7%BB%C7%D5%B3%D2+%C1%A7%A4%C5%CA%D8%A2%C7%D1%B2%B9%EC&amp;studentcode=6102031561&amp;acadyear=2561&amp;classacadyear=2561&amp;semester=3" xr:uid="{00000000-0004-0000-0300-00000A000000}"/>
    <hyperlink ref="E6" r:id="rId12" display="mailto:Fahpavee.m@gmail.com" xr:uid="{00000000-0004-0000-0300-00000B000000}"/>
    <hyperlink ref="B7" r:id="rId13" display="https://web.reg.tu.ac.th/registrar/teach_browse.asp?cmd=12&amp;classid=593664&amp;avs728374473=7&amp;studentid=531860&amp;studentname=%B9%D2%A7%CA%D2%C7%C7%C3%D1%B7%C2%D2+%E0%AA%D5%E8%C2%C7%C7%D1%B2%B9%D0%A1%D8%C5&amp;studentcode=6102031629&amp;acadyear=2561&amp;classacadyear=2561&amp;semester=3" xr:uid="{00000000-0004-0000-0300-00000C000000}"/>
    <hyperlink ref="E7" r:id="rId14" display="mailto:Varattaya.chi@gmail.com" xr:uid="{00000000-0004-0000-0300-00000D000000}"/>
    <hyperlink ref="B8" r:id="rId15" display="https://web.reg.tu.ac.th/registrar/teach_browse.asp?cmd=12&amp;classid=593664&amp;avs728374473=7&amp;studentid=531861&amp;studentname=%B9%D2%C2%B9%A4%C3%D2+%C7%C3%C3%B3%C3%CA&amp;studentcode=6102031637&amp;acadyear=2561&amp;classacadyear=2561&amp;semester=3" xr:uid="{00000000-0004-0000-0300-00000E000000}"/>
    <hyperlink ref="E8" r:id="rId16" display="mailto:nakara.wanna@gmail.com" xr:uid="{00000000-0004-0000-0300-00000F000000}"/>
    <hyperlink ref="B9" r:id="rId17" display="https://web.reg.tu.ac.th/registrar/teach_browse.asp?cmd=12&amp;classid=593664&amp;avs728374473=7&amp;studentid=531862&amp;studentname=%B9%D2%A7%CA%D2%C7%AA%C5%D4%B4%D2+%CA%D2%B8%D4%B5%C7%D8%B2%D4&amp;studentcode=6102031645&amp;acadyear=2561&amp;classacadyear=2561&amp;semester=3" xr:uid="{00000000-0004-0000-0300-000010000000}"/>
    <hyperlink ref="E9" r:id="rId18" display="mailto:cheryberrylemon@hotmail.com" xr:uid="{00000000-0004-0000-0300-000011000000}"/>
    <hyperlink ref="B10" r:id="rId19" display="https://web.reg.tu.ac.th/registrar/teach_browse.asp?cmd=12&amp;classid=593664&amp;avs728374473=7&amp;studentid=531868&amp;studentname=%B9%D2%C2%A1%C3%B3%D1%B0+%E1%CA%A7%BE%D8%E8%C1%BE%A7%C9%EC&amp;studentcode=6102031702&amp;acadyear=2561&amp;classacadyear=2561&amp;semester=3" xr:uid="{00000000-0004-0000-0300-000012000000}"/>
    <hyperlink ref="E10" r:id="rId20" display="mailto:koranat.arm@gmail.com" xr:uid="{00000000-0004-0000-0300-000013000000}"/>
    <hyperlink ref="B11" r:id="rId21" display="https://web.reg.tu.ac.th/registrar/teach_browse.asp?cmd=12&amp;classid=593664&amp;avs728374473=7&amp;studentid=531878&amp;studentname=%B9%D2%A7%CA%D2%C7%BE%D5%C3%D0%AD%D2%B3%EC+%C3%D8%E8%A7%CA%D4%B9%E0%A9%C5%D4%C1%C3%D1%B0&amp;studentcode=6102031801&amp;acadyear=2561&amp;classacadyear=2561&amp;semester=3" xr:uid="{00000000-0004-0000-0300-000014000000}"/>
    <hyperlink ref="E11" r:id="rId22" display="mailto:peraya.rsclr@gmail.com" xr:uid="{00000000-0004-0000-0300-000015000000}"/>
    <hyperlink ref="B12" r:id="rId23" display="https://web.reg.tu.ac.th/registrar/teach_browse.asp?cmd=12&amp;classid=593664&amp;avs728374473=7&amp;studentid=531879&amp;studentname=%B9%D2%C2%CD%D4%B7%B8%D4%C7%D1%B2%B9%EC+%A8%D5%B9%A8%C3%C3%C2%D2&amp;studentcode=6102031819&amp;acadyear=2561&amp;classacadyear=2561&amp;semester=3" xr:uid="{00000000-0004-0000-0300-000016000000}"/>
    <hyperlink ref="E12" r:id="rId24" display="mailto:j.ittiwat216@gmail.com" xr:uid="{00000000-0004-0000-0300-000017000000}"/>
    <hyperlink ref="B13" r:id="rId25" display="https://web.reg.tu.ac.th/registrar/teach_browse.asp?cmd=12&amp;classid=593664&amp;avs728374473=7&amp;studentid=531880&amp;studentname=%B9%D2%C2%A1%E9%CD%A7%C0%BE+%A8%D2%C2%D0%C8%D1%A1%B4%D4%EC&amp;studentcode=6102031827&amp;acadyear=2561&amp;classacadyear=2561&amp;semester=3" xr:uid="{00000000-0004-0000-0300-000018000000}"/>
    <hyperlink ref="E13" r:id="rId26" display="mailto:casualist.99@gmail.com" xr:uid="{00000000-0004-0000-0300-000019000000}"/>
    <hyperlink ref="B14" r:id="rId27" display="https://web.reg.tu.ac.th/registrar/teach_browse.asp?cmd=12&amp;classid=593664&amp;avs728374473=7&amp;studentid=531883&amp;studentname=%B9%D2%C2%C8%D8%C0%C8%D1%A1%B4%D4%EC+%BA%D8%AD%B9%D4%B8%D4%C2%D4%E8%A7%C2%A7&amp;studentcode=6102031850&amp;acadyear=2561&amp;classacadyear=2561&amp;semester=3" xr:uid="{00000000-0004-0000-0300-00001A000000}"/>
    <hyperlink ref="E14" r:id="rId28" display="mailto:supasak.bo@gmail.com" xr:uid="{00000000-0004-0000-0300-00001B000000}"/>
    <hyperlink ref="B15" r:id="rId29" display="https://web.reg.tu.ac.th/registrar/teach_browse.asp?cmd=12&amp;classid=593664&amp;avs728374473=7&amp;studentid=531890&amp;studentname=%B9%D2%A7%CA%D2%C7%CA%D2%C2%CA%D8%C3%D5%C2%EC+%BE%D4%B9%D4%A8%C7%C3%D2%C0%C3%B3%EC&amp;studentcode=6102031926&amp;acadyear=2561&amp;classacadyear=2561&amp;semester=3" xr:uid="{00000000-0004-0000-0300-00001C000000}"/>
    <hyperlink ref="E15" r:id="rId30" display="mailto:saisuree.ph@gmail.com" xr:uid="{00000000-0004-0000-0300-00001D000000}"/>
    <hyperlink ref="B16" r:id="rId31" display="https://web.reg.tu.ac.th/registrar/teach_browse.asp?cmd=12&amp;classid=593664&amp;avs728374473=7&amp;studentid=531896&amp;studentname=%B9%D2%C2%B3%D1%B0%C7%D8%B2%D4+%CA%D8%A2%C7%D1%B2%B9%D2&amp;studentcode=6102031983&amp;acadyear=2561&amp;classacadyear=2561&amp;semester=3" xr:uid="{00000000-0004-0000-0300-00001E000000}"/>
    <hyperlink ref="E16" r:id="rId32" display="mailto:arquitecto3350@gmail.com" xr:uid="{00000000-0004-0000-0300-00001F000000}"/>
    <hyperlink ref="B17" r:id="rId33" display="https://web.reg.tu.ac.th/registrar/teach_browse.asp?cmd=12&amp;classid=593664&amp;avs728374473=7&amp;studentid=531900&amp;studentname=%B9%D2%A7%CA%D2%C7%B3%C0%D1%B7%C3%AA%D2+%BB%D2%B9%A4%D3&amp;studentcode=6102032023&amp;acadyear=2561&amp;classacadyear=2561&amp;semester=3" xr:uid="{00000000-0004-0000-0300-000020000000}"/>
    <hyperlink ref="E17" r:id="rId34" display="mailto:ideanapatcha@gmail.com" xr:uid="{00000000-0004-0000-0300-000021000000}"/>
    <hyperlink ref="B18" r:id="rId35" display="https://web.reg.tu.ac.th/registrar/teach_browse.asp?cmd=12&amp;classid=593664&amp;avs728374473=7&amp;studentid=531906&amp;studentname=%B9%D2%C2%BA%D1%B3%B1%D4%B5+%C2%B9%B5%EC%CA%A1%D8%C5&amp;studentcode=6102032080&amp;acadyear=2561&amp;classacadyear=2561&amp;semester=3" xr:uid="{00000000-0004-0000-0300-000022000000}"/>
    <hyperlink ref="E18" r:id="rId36" display="mailto:inpharia@gmail.com" xr:uid="{00000000-0004-0000-0300-000023000000}"/>
    <hyperlink ref="B19" r:id="rId37" display="https://web.reg.tu.ac.th/registrar/teach_browse.asp?cmd=12&amp;classid=593664&amp;avs728374473=7&amp;studentid=531908&amp;studentname=%B9%D2%C2%AA%D1%C2%B3%C3%A7%A4%EC+%C7%A7%C8%EC%A1%C3%D0%A8%E8%D2%A7&amp;studentcode=6102032106&amp;acadyear=2561&amp;classacadyear=2561&amp;semester=3" xr:uid="{00000000-0004-0000-0300-000024000000}"/>
    <hyperlink ref="E19" r:id="rId38" display="mailto:Chaina.wj@gmail.com" xr:uid="{00000000-0004-0000-0300-000025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Risk and return</vt:lpstr>
      <vt:lpstr>Port risk-return</vt:lpstr>
      <vt:lpstr>Various correlation</vt:lpstr>
      <vt:lpstr>Optimal portfolio</vt:lpstr>
      <vt:lpstr>Mail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sakkakom maneenop</cp:lastModifiedBy>
  <dcterms:created xsi:type="dcterms:W3CDTF">2019-03-05T09:08:51Z</dcterms:created>
  <dcterms:modified xsi:type="dcterms:W3CDTF">2021-08-27T03:48:32Z</dcterms:modified>
</cp:coreProperties>
</file>