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30" yWindow="555" windowWidth="14055" windowHeight="9405" activeTab="3"/>
  </bookViews>
  <sheets>
    <sheet name="Instruction" sheetId="4" r:id="rId1"/>
    <sheet name="208" sheetId="3" r:id="rId2"/>
    <sheet name="105" sheetId="2" r:id="rId3"/>
    <sheet name="113" sheetId="1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4" i="1"/>
  <c r="N4" i="1"/>
  <c r="K8" i="1"/>
  <c r="K9" i="1"/>
  <c r="K10" i="1"/>
  <c r="K11" i="1"/>
  <c r="K12" i="1"/>
  <c r="K13" i="1"/>
  <c r="K14" i="1"/>
  <c r="K15" i="1"/>
  <c r="K16" i="1"/>
  <c r="K5" i="1"/>
  <c r="H3" i="1" s="1"/>
  <c r="J17" i="1"/>
  <c r="J18" i="1" s="1"/>
  <c r="J19" i="1" s="1"/>
  <c r="J20" i="1" s="1"/>
  <c r="J6" i="1"/>
  <c r="K6" i="1" s="1"/>
  <c r="J7" i="1"/>
  <c r="K7" i="1" s="1"/>
  <c r="J5" i="1"/>
  <c r="I20" i="1"/>
  <c r="I19" i="1"/>
  <c r="I18" i="1"/>
  <c r="I16" i="1"/>
  <c r="I17" i="1"/>
  <c r="H17" i="1"/>
  <c r="I7" i="1"/>
  <c r="I8" i="1"/>
  <c r="I9" i="1"/>
  <c r="I10" i="1"/>
  <c r="I11" i="1"/>
  <c r="I12" i="1"/>
  <c r="I13" i="1"/>
  <c r="I14" i="1"/>
  <c r="I15" i="1"/>
  <c r="I6" i="1"/>
  <c r="H7" i="1"/>
  <c r="H6" i="1"/>
  <c r="H5" i="1"/>
  <c r="M8" i="1"/>
  <c r="M9" i="1" s="1"/>
  <c r="M10" i="1" s="1"/>
  <c r="M11" i="1" s="1"/>
  <c r="P9" i="2"/>
  <c r="P10" i="2"/>
  <c r="P11" i="2"/>
  <c r="P8" i="2"/>
  <c r="N6" i="2"/>
  <c r="N7" i="2"/>
  <c r="N8" i="2"/>
  <c r="N10" i="2"/>
  <c r="N11" i="2"/>
  <c r="N12" i="2"/>
  <c r="N13" i="2"/>
  <c r="N14" i="2"/>
  <c r="N15" i="2"/>
  <c r="N5" i="2"/>
  <c r="M6" i="2"/>
  <c r="M7" i="2"/>
  <c r="M8" i="2"/>
  <c r="M9" i="2"/>
  <c r="N9" i="2" s="1"/>
  <c r="M5" i="2"/>
  <c r="M16" i="2" s="1"/>
  <c r="L15" i="2"/>
  <c r="L7" i="2"/>
  <c r="L8" i="2"/>
  <c r="L16" i="2" s="1"/>
  <c r="L9" i="2"/>
  <c r="L10" i="2"/>
  <c r="L11" i="2"/>
  <c r="L12" i="2"/>
  <c r="L13" i="2"/>
  <c r="L14" i="2"/>
  <c r="L6" i="2"/>
  <c r="K6" i="2"/>
  <c r="K7" i="2"/>
  <c r="K16" i="2" s="1"/>
  <c r="K8" i="2"/>
  <c r="K9" i="2"/>
  <c r="K5" i="2"/>
  <c r="L18" i="2" l="1"/>
  <c r="L19" i="2" s="1"/>
  <c r="L17" i="2"/>
  <c r="K3" i="2"/>
  <c r="Q4" i="2" s="1"/>
</calcChain>
</file>

<file path=xl/sharedStrings.xml><?xml version="1.0" encoding="utf-8"?>
<sst xmlns="http://schemas.openxmlformats.org/spreadsheetml/2006/main" count="37" uniqueCount="22">
  <si>
    <t>Year</t>
  </si>
  <si>
    <t>Premiums</t>
  </si>
  <si>
    <t>Pay</t>
  </si>
  <si>
    <t>Inflow</t>
  </si>
  <si>
    <t>Total</t>
  </si>
  <si>
    <t>Profit</t>
  </si>
  <si>
    <t>Simple return (10 years)</t>
  </si>
  <si>
    <t>Simple return per year</t>
  </si>
  <si>
    <t>Net Cash</t>
  </si>
  <si>
    <t>IRR =&gt;</t>
  </si>
  <si>
    <t>Tax rate</t>
  </si>
  <si>
    <t>Tax saving</t>
  </si>
  <si>
    <t>Tax Rate</t>
  </si>
  <si>
    <t>11/3</t>
  </si>
  <si>
    <t>10/5</t>
  </si>
  <si>
    <t>&gt;&gt; Calculate actual return (internal rate of return) from life insurance contract 20/8.</t>
  </si>
  <si>
    <t>1. Select ONE insurance company and its products.</t>
  </si>
  <si>
    <t>2. Choose at least 3 products and compute actual return (IRR).</t>
  </si>
  <si>
    <t>3. Suggest which one is the best.</t>
  </si>
  <si>
    <t>&gt;&gt; Compute IRR at different level of personal income tax rates.</t>
  </si>
  <si>
    <t>Individual assignments (Due: 25 March 2019) - print out</t>
  </si>
  <si>
    <t>Group assignments (Due: 1 April 2019) -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</si>
</sst>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0"/>
      <color rgb="FF000000"/>
      <name val="Arial"/>
    </font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i/>
      <sz val="10"/>
      <color rgb="FF000000"/>
      <name val="Arial"/>
      <family val="2"/>
    </font>
    <font>
      <b/>
      <u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 applyFont="1" applyAlignment="1"/>
    <xf numFmtId="0" fontId="0" fillId="0" borderId="0" xfId="0" applyFont="1" applyAlignment="1">
      <alignment horizontal="center"/>
    </xf>
    <xf numFmtId="43" fontId="0" fillId="0" borderId="0" xfId="1" applyFont="1" applyAlignment="1"/>
    <xf numFmtId="43" fontId="2" fillId="0" borderId="0" xfId="1" applyFont="1" applyAlignment="1"/>
    <xf numFmtId="0" fontId="2" fillId="2" borderId="0" xfId="0" applyFont="1" applyFill="1" applyAlignment="1">
      <alignment horizontal="center"/>
    </xf>
    <xf numFmtId="43" fontId="2" fillId="2" borderId="0" xfId="1" applyFont="1" applyFill="1" applyAlignment="1"/>
    <xf numFmtId="0" fontId="4" fillId="4" borderId="0" xfId="0" applyFont="1" applyFill="1" applyAlignment="1">
      <alignment horizontal="center"/>
    </xf>
    <xf numFmtId="43" fontId="4" fillId="4" borderId="0" xfId="1" applyFont="1" applyFill="1" applyAlignment="1"/>
    <xf numFmtId="0" fontId="2" fillId="0" borderId="0" xfId="0" applyFont="1" applyAlignment="1"/>
    <xf numFmtId="10" fontId="0" fillId="0" borderId="0" xfId="2" applyNumberFormat="1" applyFont="1" applyAlignment="1"/>
    <xf numFmtId="10" fontId="2" fillId="0" borderId="0" xfId="2" applyNumberFormat="1" applyFont="1" applyAlignment="1"/>
    <xf numFmtId="0" fontId="3" fillId="0" borderId="0" xfId="0" applyFont="1" applyAlignment="1"/>
    <xf numFmtId="9" fontId="2" fillId="0" borderId="0" xfId="1" applyNumberFormat="1" applyFont="1" applyAlignment="1"/>
    <xf numFmtId="43" fontId="2" fillId="6" borderId="0" xfId="1" applyFont="1" applyFill="1" applyAlignment="1"/>
    <xf numFmtId="9" fontId="2" fillId="6" borderId="0" xfId="1" applyNumberFormat="1" applyFont="1" applyFill="1" applyAlignment="1"/>
    <xf numFmtId="43" fontId="5" fillId="5" borderId="0" xfId="1" applyFont="1" applyFill="1" applyAlignment="1"/>
    <xf numFmtId="43" fontId="4" fillId="3" borderId="0" xfId="1" applyFont="1" applyFill="1" applyAlignment="1"/>
    <xf numFmtId="10" fontId="4" fillId="3" borderId="0" xfId="2" applyNumberFormat="1" applyFont="1" applyFill="1" applyAlignment="1"/>
    <xf numFmtId="9" fontId="0" fillId="7" borderId="0" xfId="0" applyNumberFormat="1" applyFont="1" applyFill="1" applyAlignment="1"/>
    <xf numFmtId="10" fontId="0" fillId="0" borderId="0" xfId="0" applyNumberFormat="1" applyFont="1" applyAlignment="1"/>
    <xf numFmtId="10" fontId="6" fillId="4" borderId="0" xfId="0" applyNumberFormat="1" applyFont="1" applyFill="1" applyAlignment="1"/>
    <xf numFmtId="9" fontId="7" fillId="7" borderId="0" xfId="0" applyNumberFormat="1" applyFont="1" applyFill="1" applyAlignment="1"/>
    <xf numFmtId="10" fontId="7" fillId="0" borderId="0" xfId="2" applyNumberFormat="1" applyFont="1" applyAlignment="1"/>
    <xf numFmtId="0" fontId="7" fillId="0" borderId="0" xfId="0" applyFont="1" applyAlignment="1"/>
    <xf numFmtId="43" fontId="8" fillId="0" borderId="0" xfId="1" applyFont="1" applyAlignment="1"/>
    <xf numFmtId="43" fontId="7" fillId="0" borderId="0" xfId="1" applyFont="1" applyAlignment="1"/>
    <xf numFmtId="16" fontId="9" fillId="0" borderId="0" xfId="0" quotePrefix="1" applyNumberFormat="1" applyFont="1" applyAlignment="1">
      <alignment horizontal="center"/>
    </xf>
    <xf numFmtId="0" fontId="9" fillId="0" borderId="0" xfId="0" quotePrefix="1" applyFont="1" applyAlignment="1">
      <alignment horizontal="center"/>
    </xf>
    <xf numFmtId="10" fontId="7" fillId="0" borderId="0" xfId="0" applyNumberFormat="1" applyFont="1" applyAlignment="1"/>
    <xf numFmtId="0" fontId="10" fillId="0" borderId="0" xfId="0" applyFont="1" applyAlignme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'113'!$N$3</c:f>
              <c:strCache>
                <c:ptCount val="1"/>
                <c:pt idx="0">
                  <c:v>11/3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'113'!$M$5:$M$11</c:f>
              <c:numCache>
                <c:formatCode>0%</c:formatCode>
                <c:ptCount val="7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</c:numCache>
            </c:numRef>
          </c:cat>
          <c:val>
            <c:numRef>
              <c:f>'113'!$N$5:$N$11</c:f>
              <c:numCache>
                <c:formatCode>0.00%</c:formatCode>
                <c:ptCount val="7"/>
                <c:pt idx="0">
                  <c:v>2.9313276916697051E-2</c:v>
                </c:pt>
                <c:pt idx="1">
                  <c:v>3.5559103348472787E-2</c:v>
                </c:pt>
                <c:pt idx="2">
                  <c:v>4.2231612930809792E-2</c:v>
                </c:pt>
                <c:pt idx="3">
                  <c:v>4.9389667987680186E-2</c:v>
                </c:pt>
                <c:pt idx="4">
                  <c:v>5.7104892984920941E-2</c:v>
                </c:pt>
                <c:pt idx="5">
                  <c:v>6.5465593521323528E-2</c:v>
                </c:pt>
                <c:pt idx="6">
                  <c:v>7.4582288123442586E-2</c:v>
                </c:pt>
              </c:numCache>
            </c:numRef>
          </c:val>
        </c:ser>
        <c:ser>
          <c:idx val="1"/>
          <c:order val="1"/>
          <c:tx>
            <c:strRef>
              <c:f>'113'!$O$3</c:f>
              <c:strCache>
                <c:ptCount val="1"/>
                <c:pt idx="0">
                  <c:v>10/5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'113'!$M$5:$M$11</c:f>
              <c:numCache>
                <c:formatCode>0%</c:formatCode>
                <c:ptCount val="7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</c:numCache>
            </c:numRef>
          </c:cat>
          <c:val>
            <c:numRef>
              <c:f>'113'!$O$5:$O$11</c:f>
              <c:numCache>
                <c:formatCode>0.00%</c:formatCode>
                <c:ptCount val="7"/>
                <c:pt idx="0">
                  <c:v>2.0717758494868121E-2</c:v>
                </c:pt>
                <c:pt idx="1">
                  <c:v>2.8115807988781327E-2</c:v>
                </c:pt>
                <c:pt idx="2">
                  <c:v>3.6006035184518392E-2</c:v>
                </c:pt>
                <c:pt idx="3">
                  <c:v>4.4454777824237679E-2</c:v>
                </c:pt>
                <c:pt idx="4">
                  <c:v>5.3542452780872996E-2</c:v>
                </c:pt>
                <c:pt idx="5">
                  <c:v>6.3367792322945649E-2</c:v>
                </c:pt>
                <c:pt idx="6">
                  <c:v>7.4053789374822321E-2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063104"/>
        <c:axId val="76064640"/>
      </c:barChart>
      <c:catAx>
        <c:axId val="76063104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76064640"/>
        <c:crosses val="autoZero"/>
        <c:auto val="1"/>
        <c:lblAlgn val="ctr"/>
        <c:lblOffset val="100"/>
        <c:noMultiLvlLbl val="0"/>
      </c:catAx>
      <c:valAx>
        <c:axId val="7606464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760631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5" Type="http://schemas.openxmlformats.org/officeDocument/2006/relationships/chart" Target="../charts/chart1.xml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44026</xdr:rowOff>
    </xdr:from>
    <xdr:to>
      <xdr:col>9</xdr:col>
      <xdr:colOff>46658</xdr:colOff>
      <xdr:row>19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998AB5F-5FE5-6F40-8F5F-7EDB85223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026"/>
          <a:ext cx="5533058" cy="3232574"/>
        </a:xfrm>
        <a:prstGeom prst="rect">
          <a:avLst/>
        </a:prstGeom>
      </xdr:spPr>
    </xdr:pic>
    <xdr:clientData/>
  </xdr:twoCellAnchor>
  <xdr:twoCellAnchor editAs="oneCell">
    <xdr:from>
      <xdr:col>0</xdr:col>
      <xdr:colOff>145627</xdr:colOff>
      <xdr:row>19</xdr:row>
      <xdr:rowOff>96434</xdr:rowOff>
    </xdr:from>
    <xdr:to>
      <xdr:col>8</xdr:col>
      <xdr:colOff>516466</xdr:colOff>
      <xdr:row>42</xdr:row>
      <xdr:rowOff>1692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9D5674F4-DAB1-B540-9214-C163E311D470}"/>
            </a:ext>
            <a:ext uri="{147F2762-F138-4A5C-976F-8EAC2B608ADB}">
              <a16:predDERef xmlns:a16="http://schemas.microsoft.com/office/drawing/2014/main" xmlns="" pred="{A998AB5F-5FE5-6F40-8F5F-7EDB85223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27" y="3233334"/>
          <a:ext cx="5247639" cy="3702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44026</xdr:colOff>
      <xdr:row>0</xdr:row>
      <xdr:rowOff>0</xdr:rowOff>
    </xdr:from>
    <xdr:to>
      <xdr:col>8</xdr:col>
      <xdr:colOff>369146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8347C67-1458-9843-9CA4-800EF1E09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26" y="0"/>
          <a:ext cx="5201920" cy="165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27094</xdr:colOff>
      <xdr:row>10</xdr:row>
      <xdr:rowOff>27093</xdr:rowOff>
    </xdr:from>
    <xdr:to>
      <xdr:col>8</xdr:col>
      <xdr:colOff>352214</xdr:colOff>
      <xdr:row>30</xdr:row>
      <xdr:rowOff>58843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17545F79-5C0D-064A-8A33-D34B075B2C62}"/>
            </a:ext>
            <a:ext uri="{147F2762-F138-4A5C-976F-8EAC2B608ADB}">
              <a16:predDERef xmlns:a16="http://schemas.microsoft.com/office/drawing/2014/main" xmlns="" pred="{C8347C67-1458-9843-9CA4-800EF1E09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94" y="1678093"/>
          <a:ext cx="5201920" cy="3333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128693</xdr:colOff>
      <xdr:row>0</xdr:row>
      <xdr:rowOff>154093</xdr:rowOff>
    </xdr:from>
    <xdr:to>
      <xdr:col>5</xdr:col>
      <xdr:colOff>208280</xdr:colOff>
      <xdr:row>8</xdr:row>
      <xdr:rowOff>84243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E66260B-C27E-F648-B324-67C60FDB8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693" y="154093"/>
          <a:ext cx="5201920" cy="1555750"/>
        </a:xfrm>
        <a:prstGeom prst="rect">
          <a:avLst/>
        </a:prstGeom>
      </xdr:spPr>
    </xdr:pic>
    <xdr:clientData/>
  </xdr:twoCellAnchor>
  <xdr:twoCellAnchor editAs="oneCell">
    <xdr:from>
      <xdr:col>0</xdr:col>
      <xdr:colOff>67733</xdr:colOff>
      <xdr:row>9</xdr:row>
      <xdr:rowOff>169334</xdr:rowOff>
    </xdr:from>
    <xdr:to>
      <xdr:col>5</xdr:col>
      <xdr:colOff>146050</xdr:colOff>
      <xdr:row>23</xdr:row>
      <xdr:rowOff>33867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38010166-0A81-8B41-9330-A737BB2B600F}"/>
            </a:ext>
            <a:ext uri="{147F2762-F138-4A5C-976F-8EAC2B608ADB}">
              <a16:predDERef xmlns:a16="http://schemas.microsoft.com/office/drawing/2014/main" xmlns="" pred="{0E66260B-C27E-F648-B324-67C60FDB86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731" b="25824"/>
        <a:stretch/>
      </xdr:blipFill>
      <xdr:spPr>
        <a:xfrm>
          <a:off x="67733" y="1998134"/>
          <a:ext cx="5200650" cy="2709333"/>
        </a:xfrm>
        <a:prstGeom prst="rect">
          <a:avLst/>
        </a:prstGeom>
      </xdr:spPr>
    </xdr:pic>
    <xdr:clientData/>
  </xdr:twoCellAnchor>
  <xdr:twoCellAnchor editAs="oneCell">
    <xdr:from>
      <xdr:col>0</xdr:col>
      <xdr:colOff>60959</xdr:colOff>
      <xdr:row>31</xdr:row>
      <xdr:rowOff>126998</xdr:rowOff>
    </xdr:from>
    <xdr:to>
      <xdr:col>5</xdr:col>
      <xdr:colOff>139276</xdr:colOff>
      <xdr:row>45</xdr:row>
      <xdr:rowOff>76199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BBAC5BB2-8EBA-3347-9E95-5E773E152C0C}"/>
            </a:ext>
            <a:ext uri="{147F2762-F138-4A5C-976F-8EAC2B608ADB}">
              <a16:predDERef xmlns:a16="http://schemas.microsoft.com/office/drawing/2014/main" xmlns="" pred="{38010166-0A81-8B41-9330-A737BB2B60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18" b="5968"/>
        <a:stretch/>
      </xdr:blipFill>
      <xdr:spPr>
        <a:xfrm>
          <a:off x="60959" y="6426198"/>
          <a:ext cx="5200650" cy="2794001"/>
        </a:xfrm>
        <a:prstGeom prst="rect">
          <a:avLst/>
        </a:prstGeom>
      </xdr:spPr>
    </xdr:pic>
    <xdr:clientData/>
  </xdr:twoCellAnchor>
  <xdr:twoCellAnchor editAs="oneCell">
    <xdr:from>
      <xdr:col>0</xdr:col>
      <xdr:colOff>69427</xdr:colOff>
      <xdr:row>23</xdr:row>
      <xdr:rowOff>25400</xdr:rowOff>
    </xdr:from>
    <xdr:to>
      <xdr:col>5</xdr:col>
      <xdr:colOff>147744</xdr:colOff>
      <xdr:row>31</xdr:row>
      <xdr:rowOff>127001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F5E1CD2B-057F-D44C-A85B-E657DD0A09CF}"/>
            </a:ext>
            <a:ext uri="{147F2762-F138-4A5C-976F-8EAC2B608ADB}">
              <a16:predDERef xmlns:a16="http://schemas.microsoft.com/office/drawing/2014/main" xmlns="" pred="{BBAC5BB2-8EBA-3347-9E95-5E773E152C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069" b="32661"/>
        <a:stretch/>
      </xdr:blipFill>
      <xdr:spPr>
        <a:xfrm>
          <a:off x="69427" y="4699000"/>
          <a:ext cx="5200650" cy="1727201"/>
        </a:xfrm>
        <a:prstGeom prst="rect">
          <a:avLst/>
        </a:prstGeom>
      </xdr:spPr>
    </xdr:pic>
    <xdr:clientData/>
  </xdr:twoCellAnchor>
  <xdr:twoCellAnchor>
    <xdr:from>
      <xdr:col>12</xdr:col>
      <xdr:colOff>6804</xdr:colOff>
      <xdr:row>11</xdr:row>
      <xdr:rowOff>128588</xdr:rowOff>
    </xdr:from>
    <xdr:to>
      <xdr:col>17</xdr:col>
      <xdr:colOff>47626</xdr:colOff>
      <xdr:row>25</xdr:row>
      <xdr:rowOff>109538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8"/>
  <sheetViews>
    <sheetView zoomScale="175" zoomScaleNormal="175" workbookViewId="0">
      <selection activeCell="C14" sqref="C14"/>
    </sheetView>
  </sheetViews>
  <sheetFormatPr defaultRowHeight="12.75" x14ac:dyDescent="0.2"/>
  <sheetData>
    <row r="1" spans="1:1" x14ac:dyDescent="0.2">
      <c r="A1" s="29" t="s">
        <v>20</v>
      </c>
    </row>
    <row r="2" spans="1:1" x14ac:dyDescent="0.2">
      <c r="A2" s="11" t="s">
        <v>15</v>
      </c>
    </row>
    <row r="3" spans="1:1" x14ac:dyDescent="0.2">
      <c r="A3" s="11" t="s">
        <v>19</v>
      </c>
    </row>
    <row r="5" spans="1:1" x14ac:dyDescent="0.2">
      <c r="A5" s="29" t="s">
        <v>21</v>
      </c>
    </row>
    <row r="6" spans="1:1" x14ac:dyDescent="0.2">
      <c r="A6" s="11" t="s">
        <v>16</v>
      </c>
    </row>
    <row r="7" spans="1:1" x14ac:dyDescent="0.2">
      <c r="A7" s="11" t="s">
        <v>17</v>
      </c>
    </row>
    <row r="8" spans="1:1" x14ac:dyDescent="0.2">
      <c r="A8" s="1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topLeftCell="A13" zoomScale="115" zoomScaleNormal="115" zoomScaleSheetLayoutView="100" workbookViewId="0">
      <selection activeCell="J22" sqref="J2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:Q19"/>
  <sheetViews>
    <sheetView topLeftCell="L1" zoomScale="160" zoomScaleNormal="160" zoomScaleSheetLayoutView="100" workbookViewId="0">
      <selection activeCell="N19" sqref="N19"/>
    </sheetView>
  </sheetViews>
  <sheetFormatPr defaultRowHeight="12.75" x14ac:dyDescent="0.2"/>
  <cols>
    <col min="10" max="10" width="10.7109375" style="1" customWidth="1"/>
    <col min="11" max="11" width="12.7109375" style="2" bestFit="1" customWidth="1"/>
    <col min="12" max="12" width="12.140625" style="2" bestFit="1" customWidth="1"/>
    <col min="13" max="13" width="11.7109375" style="2" customWidth="1"/>
    <col min="14" max="14" width="12.140625" style="2" bestFit="1" customWidth="1"/>
    <col min="15" max="15" width="1.7109375" customWidth="1"/>
    <col min="16" max="16" width="10.42578125" bestFit="1" customWidth="1"/>
  </cols>
  <sheetData>
    <row r="1" spans="10:17" x14ac:dyDescent="0.2">
      <c r="J1" s="8" t="s">
        <v>1</v>
      </c>
      <c r="K1" s="3">
        <v>100000</v>
      </c>
      <c r="L1" s="13" t="s">
        <v>10</v>
      </c>
      <c r="M1" s="14">
        <v>0.1</v>
      </c>
    </row>
    <row r="2" spans="10:17" x14ac:dyDescent="0.2">
      <c r="J2" s="8" t="s">
        <v>3</v>
      </c>
      <c r="K2" s="12">
        <v>0.06</v>
      </c>
    </row>
    <row r="3" spans="10:17" x14ac:dyDescent="0.2">
      <c r="J3" s="16" t="s">
        <v>9</v>
      </c>
      <c r="K3" s="17">
        <f>IRR(N5:N15)</f>
        <v>2.8115807988781327E-2</v>
      </c>
    </row>
    <row r="4" spans="10:17" x14ac:dyDescent="0.2">
      <c r="J4" s="4" t="s">
        <v>0</v>
      </c>
      <c r="K4" s="5" t="s">
        <v>2</v>
      </c>
      <c r="L4" s="5" t="s">
        <v>3</v>
      </c>
      <c r="M4" s="13" t="s">
        <v>11</v>
      </c>
      <c r="N4" s="5" t="s">
        <v>8</v>
      </c>
      <c r="P4" s="5" t="s">
        <v>12</v>
      </c>
      <c r="Q4" s="20">
        <f>K3</f>
        <v>2.8115807988781327E-2</v>
      </c>
    </row>
    <row r="5" spans="10:17" x14ac:dyDescent="0.2">
      <c r="J5" s="1">
        <v>0</v>
      </c>
      <c r="K5" s="3">
        <f>-$K$1</f>
        <v>-100000</v>
      </c>
      <c r="M5" s="15">
        <f>-$M$1*K5</f>
        <v>10000</v>
      </c>
      <c r="N5" s="3">
        <f>SUM(K5:M5)</f>
        <v>-90000</v>
      </c>
      <c r="P5" s="18">
        <v>0.05</v>
      </c>
      <c r="Q5" s="9">
        <f t="dataTable" ref="Q5:Q11" dt2D="0" dtr="0" r1="M1"/>
        <v>2.0717758494868121E-2</v>
      </c>
    </row>
    <row r="6" spans="10:17" x14ac:dyDescent="0.2">
      <c r="J6" s="1">
        <v>1</v>
      </c>
      <c r="K6" s="3">
        <f t="shared" ref="K6:K9" si="0">-$K$1</f>
        <v>-100000</v>
      </c>
      <c r="L6" s="2">
        <f>$K$2*$K$1</f>
        <v>6000</v>
      </c>
      <c r="M6" s="15">
        <f t="shared" ref="M6:M9" si="1">-$M$1*K6</f>
        <v>10000</v>
      </c>
      <c r="N6" s="3">
        <f t="shared" ref="N6:N15" si="2">SUM(K6:M6)</f>
        <v>-84000</v>
      </c>
      <c r="P6" s="21">
        <v>0.1</v>
      </c>
      <c r="Q6" s="22">
        <v>2.8115807988781327E-2</v>
      </c>
    </row>
    <row r="7" spans="10:17" x14ac:dyDescent="0.2">
      <c r="J7" s="1">
        <v>2</v>
      </c>
      <c r="K7" s="3">
        <f t="shared" si="0"/>
        <v>-100000</v>
      </c>
      <c r="L7" s="2">
        <f t="shared" ref="L7:L14" si="3">$K$2*$K$1</f>
        <v>6000</v>
      </c>
      <c r="M7" s="15">
        <f t="shared" si="1"/>
        <v>10000</v>
      </c>
      <c r="N7" s="3">
        <f t="shared" si="2"/>
        <v>-84000</v>
      </c>
      <c r="P7" s="18">
        <v>0.15</v>
      </c>
      <c r="Q7" s="9">
        <v>3.6006035184518392E-2</v>
      </c>
    </row>
    <row r="8" spans="10:17" x14ac:dyDescent="0.2">
      <c r="J8" s="1">
        <v>3</v>
      </c>
      <c r="K8" s="3">
        <f t="shared" si="0"/>
        <v>-100000</v>
      </c>
      <c r="L8" s="2">
        <f t="shared" si="3"/>
        <v>6000</v>
      </c>
      <c r="M8" s="15">
        <f t="shared" si="1"/>
        <v>10000</v>
      </c>
      <c r="N8" s="3">
        <f t="shared" si="2"/>
        <v>-84000</v>
      </c>
      <c r="P8" s="18">
        <f>P7+5%</f>
        <v>0.2</v>
      </c>
      <c r="Q8" s="9">
        <v>4.4454777824237679E-2</v>
      </c>
    </row>
    <row r="9" spans="10:17" x14ac:dyDescent="0.2">
      <c r="J9" s="1">
        <v>4</v>
      </c>
      <c r="K9" s="3">
        <f t="shared" si="0"/>
        <v>-100000</v>
      </c>
      <c r="L9" s="2">
        <f t="shared" si="3"/>
        <v>6000</v>
      </c>
      <c r="M9" s="15">
        <f t="shared" si="1"/>
        <v>10000</v>
      </c>
      <c r="N9" s="3">
        <f t="shared" si="2"/>
        <v>-84000</v>
      </c>
      <c r="P9" s="18">
        <f t="shared" ref="P9:P11" si="4">P8+5%</f>
        <v>0.25</v>
      </c>
      <c r="Q9" s="9">
        <v>5.3542452780872996E-2</v>
      </c>
    </row>
    <row r="10" spans="10:17" x14ac:dyDescent="0.2">
      <c r="J10" s="1">
        <v>5</v>
      </c>
      <c r="L10" s="2">
        <f t="shared" si="3"/>
        <v>6000</v>
      </c>
      <c r="N10" s="3">
        <f t="shared" si="2"/>
        <v>6000</v>
      </c>
      <c r="P10" s="18">
        <f t="shared" si="4"/>
        <v>0.3</v>
      </c>
      <c r="Q10" s="9">
        <v>6.3367792322945649E-2</v>
      </c>
    </row>
    <row r="11" spans="10:17" x14ac:dyDescent="0.2">
      <c r="J11" s="1">
        <v>6</v>
      </c>
      <c r="L11" s="2">
        <f t="shared" si="3"/>
        <v>6000</v>
      </c>
      <c r="N11" s="3">
        <f t="shared" si="2"/>
        <v>6000</v>
      </c>
      <c r="P11" s="18">
        <f t="shared" si="4"/>
        <v>0.35</v>
      </c>
      <c r="Q11" s="9">
        <v>7.4053789374822321E-2</v>
      </c>
    </row>
    <row r="12" spans="10:17" x14ac:dyDescent="0.2">
      <c r="J12" s="1">
        <v>7</v>
      </c>
      <c r="L12" s="2">
        <f t="shared" si="3"/>
        <v>6000</v>
      </c>
      <c r="N12" s="3">
        <f t="shared" si="2"/>
        <v>6000</v>
      </c>
    </row>
    <row r="13" spans="10:17" x14ac:dyDescent="0.2">
      <c r="J13" s="1">
        <v>8</v>
      </c>
      <c r="L13" s="2">
        <f t="shared" si="3"/>
        <v>6000</v>
      </c>
      <c r="N13" s="3">
        <f t="shared" si="2"/>
        <v>6000</v>
      </c>
    </row>
    <row r="14" spans="10:17" x14ac:dyDescent="0.2">
      <c r="J14" s="1">
        <v>9</v>
      </c>
      <c r="L14" s="2">
        <f t="shared" si="3"/>
        <v>6000</v>
      </c>
      <c r="N14" s="3">
        <f t="shared" si="2"/>
        <v>6000</v>
      </c>
    </row>
    <row r="15" spans="10:17" x14ac:dyDescent="0.2">
      <c r="J15" s="1">
        <v>10</v>
      </c>
      <c r="L15" s="3">
        <f>500%*K1</f>
        <v>500000</v>
      </c>
      <c r="M15" s="3"/>
      <c r="N15" s="3">
        <f t="shared" si="2"/>
        <v>500000</v>
      </c>
    </row>
    <row r="16" spans="10:17" x14ac:dyDescent="0.2">
      <c r="J16" s="6" t="s">
        <v>4</v>
      </c>
      <c r="K16" s="7">
        <f>SUM(K5:K15)</f>
        <v>-500000</v>
      </c>
      <c r="L16" s="7">
        <f>SUM(L6:L15)</f>
        <v>554000</v>
      </c>
      <c r="M16" s="7">
        <f>SUM(M5:M15)</f>
        <v>50000</v>
      </c>
    </row>
    <row r="17" spans="10:13" x14ac:dyDescent="0.2">
      <c r="J17" s="23" t="s">
        <v>5</v>
      </c>
      <c r="K17" s="24"/>
      <c r="L17" s="25">
        <f>L16+K16+M16</f>
        <v>104000</v>
      </c>
      <c r="M17" s="3"/>
    </row>
    <row r="18" spans="10:13" x14ac:dyDescent="0.2">
      <c r="J18" s="23" t="s">
        <v>6</v>
      </c>
      <c r="K18" s="24"/>
      <c r="L18" s="22">
        <f>SUM(L16:M16)/(-K16)-1</f>
        <v>0.20799999999999996</v>
      </c>
      <c r="M18" s="10"/>
    </row>
    <row r="19" spans="10:13" x14ac:dyDescent="0.2">
      <c r="J19" s="23" t="s">
        <v>7</v>
      </c>
      <c r="K19" s="24"/>
      <c r="L19" s="22">
        <f>L18/J15</f>
        <v>2.0799999999999996E-2</v>
      </c>
      <c r="M19" s="10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G1:O20"/>
  <sheetViews>
    <sheetView tabSelected="1" topLeftCell="C1" zoomScale="80" zoomScaleNormal="80" workbookViewId="0">
      <selection activeCell="G29" sqref="G29"/>
    </sheetView>
  </sheetViews>
  <sheetFormatPr defaultColWidth="14.42578125" defaultRowHeight="15.75" customHeight="1" x14ac:dyDescent="0.2"/>
  <cols>
    <col min="6" max="6" width="4.85546875" customWidth="1"/>
    <col min="7" max="7" width="10.7109375" style="1" customWidth="1"/>
    <col min="8" max="8" width="12.7109375" style="2" bestFit="1" customWidth="1"/>
    <col min="9" max="9" width="12.140625" style="2" bestFit="1" customWidth="1"/>
    <col min="10" max="10" width="12.5703125" style="2" bestFit="1" customWidth="1"/>
    <col min="11" max="11" width="12.140625" style="2" bestFit="1" customWidth="1"/>
    <col min="12" max="12" width="1.7109375" customWidth="1"/>
    <col min="13" max="13" width="10.42578125" bestFit="1" customWidth="1"/>
  </cols>
  <sheetData>
    <row r="1" spans="7:15" ht="15.75" customHeight="1" x14ac:dyDescent="0.2">
      <c r="G1" s="8" t="s">
        <v>1</v>
      </c>
      <c r="H1" s="3">
        <v>100000</v>
      </c>
      <c r="I1" s="13" t="s">
        <v>10</v>
      </c>
      <c r="J1" s="14">
        <v>0.1</v>
      </c>
    </row>
    <row r="2" spans="7:15" ht="15.75" customHeight="1" x14ac:dyDescent="0.2">
      <c r="G2" s="8" t="s">
        <v>3</v>
      </c>
      <c r="H2" s="12">
        <v>0.06</v>
      </c>
    </row>
    <row r="3" spans="7:15" ht="15.75" customHeight="1" x14ac:dyDescent="0.2">
      <c r="G3" s="16" t="s">
        <v>9</v>
      </c>
      <c r="H3" s="17">
        <f>IRR(K5:K16)</f>
        <v>3.5559103348472787E-2</v>
      </c>
      <c r="N3" s="26" t="s">
        <v>13</v>
      </c>
      <c r="O3" s="27" t="s">
        <v>14</v>
      </c>
    </row>
    <row r="4" spans="7:15" ht="15.75" customHeight="1" x14ac:dyDescent="0.2">
      <c r="G4" s="4" t="s">
        <v>0</v>
      </c>
      <c r="H4" s="5" t="s">
        <v>2</v>
      </c>
      <c r="I4" s="5" t="s">
        <v>3</v>
      </c>
      <c r="J4" s="13" t="s">
        <v>11</v>
      </c>
      <c r="K4" s="5" t="s">
        <v>8</v>
      </c>
      <c r="M4" s="5" t="s">
        <v>12</v>
      </c>
      <c r="N4" s="20">
        <f>H3</f>
        <v>3.5559103348472787E-2</v>
      </c>
      <c r="O4" s="20">
        <f>'105'!Q4</f>
        <v>2.8115807988781327E-2</v>
      </c>
    </row>
    <row r="5" spans="7:15" ht="15.75" customHeight="1" x14ac:dyDescent="0.2">
      <c r="G5" s="1">
        <v>0</v>
      </c>
      <c r="H5" s="3">
        <f>-$H$1</f>
        <v>-100000</v>
      </c>
      <c r="J5" s="15">
        <f>-H5*$J$1</f>
        <v>10000</v>
      </c>
      <c r="K5" s="3">
        <f>SUM(H5:J5)</f>
        <v>-90000</v>
      </c>
      <c r="M5" s="18">
        <v>0.05</v>
      </c>
      <c r="N5" s="9">
        <f t="dataTable" ref="N5:N11" dt2D="0" dtr="0" r1="J1"/>
        <v>2.9313276916697051E-2</v>
      </c>
      <c r="O5" s="19">
        <f>'105'!Q5</f>
        <v>2.0717758494868121E-2</v>
      </c>
    </row>
    <row r="6" spans="7:15" ht="15.75" customHeight="1" x14ac:dyDescent="0.2">
      <c r="G6" s="1">
        <v>1</v>
      </c>
      <c r="H6" s="3">
        <f t="shared" ref="H6:H7" si="0">-$H$1</f>
        <v>-100000</v>
      </c>
      <c r="I6" s="2">
        <f>$H$2*$H$1</f>
        <v>6000</v>
      </c>
      <c r="J6" s="15">
        <f t="shared" ref="J6:J7" si="1">-H6*$J$1</f>
        <v>10000</v>
      </c>
      <c r="K6" s="3">
        <f t="shared" ref="K6:K16" si="2">SUM(H6:J6)</f>
        <v>-84000</v>
      </c>
      <c r="M6" s="21">
        <v>0.1</v>
      </c>
      <c r="N6" s="22">
        <v>3.5559103348472787E-2</v>
      </c>
      <c r="O6" s="28">
        <f>'105'!Q6</f>
        <v>2.8115807988781327E-2</v>
      </c>
    </row>
    <row r="7" spans="7:15" ht="15.75" customHeight="1" x14ac:dyDescent="0.2">
      <c r="G7" s="1">
        <v>2</v>
      </c>
      <c r="H7" s="3">
        <f t="shared" si="0"/>
        <v>-100000</v>
      </c>
      <c r="I7" s="2">
        <f t="shared" ref="I7:I15" si="3">$H$2*$H$1</f>
        <v>6000</v>
      </c>
      <c r="J7" s="15">
        <f t="shared" si="1"/>
        <v>10000</v>
      </c>
      <c r="K7" s="3">
        <f t="shared" si="2"/>
        <v>-84000</v>
      </c>
      <c r="M7" s="18">
        <v>0.15</v>
      </c>
      <c r="N7" s="9">
        <v>4.2231612930809792E-2</v>
      </c>
      <c r="O7" s="19">
        <f>'105'!Q7</f>
        <v>3.6006035184518392E-2</v>
      </c>
    </row>
    <row r="8" spans="7:15" ht="15.75" customHeight="1" x14ac:dyDescent="0.2">
      <c r="G8" s="1">
        <v>3</v>
      </c>
      <c r="H8" s="3"/>
      <c r="I8" s="2">
        <f t="shared" si="3"/>
        <v>6000</v>
      </c>
      <c r="K8" s="3">
        <f t="shared" si="2"/>
        <v>6000</v>
      </c>
      <c r="M8" s="18">
        <f>M7+5%</f>
        <v>0.2</v>
      </c>
      <c r="N8" s="9">
        <v>4.9389667987680186E-2</v>
      </c>
      <c r="O8" s="19">
        <f>'105'!Q8</f>
        <v>4.4454777824237679E-2</v>
      </c>
    </row>
    <row r="9" spans="7:15" ht="15.75" customHeight="1" x14ac:dyDescent="0.2">
      <c r="G9" s="1">
        <v>4</v>
      </c>
      <c r="H9" s="3"/>
      <c r="I9" s="2">
        <f t="shared" si="3"/>
        <v>6000</v>
      </c>
      <c r="K9" s="3">
        <f t="shared" si="2"/>
        <v>6000</v>
      </c>
      <c r="M9" s="18">
        <f t="shared" ref="M9:M11" si="4">M8+5%</f>
        <v>0.25</v>
      </c>
      <c r="N9" s="9">
        <v>5.7104892984920941E-2</v>
      </c>
      <c r="O9" s="19">
        <f>'105'!Q9</f>
        <v>5.3542452780872996E-2</v>
      </c>
    </row>
    <row r="10" spans="7:15" ht="15.75" customHeight="1" x14ac:dyDescent="0.2">
      <c r="G10" s="1">
        <v>5</v>
      </c>
      <c r="I10" s="2">
        <f t="shared" si="3"/>
        <v>6000</v>
      </c>
      <c r="K10" s="3">
        <f t="shared" si="2"/>
        <v>6000</v>
      </c>
      <c r="M10" s="18">
        <f t="shared" si="4"/>
        <v>0.3</v>
      </c>
      <c r="N10" s="9">
        <v>6.5465593521323528E-2</v>
      </c>
      <c r="O10" s="19">
        <f>'105'!Q10</f>
        <v>6.3367792322945649E-2</v>
      </c>
    </row>
    <row r="11" spans="7:15" ht="15.75" customHeight="1" x14ac:dyDescent="0.2">
      <c r="G11" s="1">
        <v>6</v>
      </c>
      <c r="I11" s="2">
        <f t="shared" si="3"/>
        <v>6000</v>
      </c>
      <c r="K11" s="3">
        <f t="shared" si="2"/>
        <v>6000</v>
      </c>
      <c r="M11" s="18">
        <f t="shared" si="4"/>
        <v>0.35</v>
      </c>
      <c r="N11" s="9">
        <v>7.4582288123442586E-2</v>
      </c>
      <c r="O11" s="19">
        <f>'105'!Q11</f>
        <v>7.4053789374822321E-2</v>
      </c>
    </row>
    <row r="12" spans="7:15" ht="15.75" customHeight="1" x14ac:dyDescent="0.2">
      <c r="G12" s="1">
        <v>7</v>
      </c>
      <c r="I12" s="2">
        <f t="shared" si="3"/>
        <v>6000</v>
      </c>
      <c r="K12" s="3">
        <f t="shared" si="2"/>
        <v>6000</v>
      </c>
    </row>
    <row r="13" spans="7:15" ht="15.75" customHeight="1" x14ac:dyDescent="0.2">
      <c r="G13" s="1">
        <v>8</v>
      </c>
      <c r="I13" s="2">
        <f t="shared" si="3"/>
        <v>6000</v>
      </c>
      <c r="K13" s="3">
        <f t="shared" si="2"/>
        <v>6000</v>
      </c>
    </row>
    <row r="14" spans="7:15" ht="15.75" customHeight="1" x14ac:dyDescent="0.2">
      <c r="G14" s="1">
        <v>9</v>
      </c>
      <c r="I14" s="2">
        <f t="shared" si="3"/>
        <v>6000</v>
      </c>
      <c r="K14" s="3">
        <f t="shared" si="2"/>
        <v>6000</v>
      </c>
    </row>
    <row r="15" spans="7:15" ht="15.75" customHeight="1" x14ac:dyDescent="0.2">
      <c r="G15" s="1">
        <v>10</v>
      </c>
      <c r="I15" s="2">
        <f t="shared" si="3"/>
        <v>6000</v>
      </c>
      <c r="J15" s="3"/>
      <c r="K15" s="3">
        <f t="shared" si="2"/>
        <v>6000</v>
      </c>
    </row>
    <row r="16" spans="7:15" ht="15.75" customHeight="1" x14ac:dyDescent="0.2">
      <c r="G16" s="1">
        <v>11</v>
      </c>
      <c r="I16" s="3">
        <f>310%*H1</f>
        <v>310000</v>
      </c>
      <c r="K16" s="3">
        <f t="shared" si="2"/>
        <v>310000</v>
      </c>
    </row>
    <row r="17" spans="7:10" ht="15.75" customHeight="1" x14ac:dyDescent="0.2">
      <c r="G17" s="6" t="s">
        <v>4</v>
      </c>
      <c r="H17" s="7">
        <f>SUM(H5:H16)</f>
        <v>-300000</v>
      </c>
      <c r="I17" s="7">
        <f>SUM(I6:I16)</f>
        <v>370000</v>
      </c>
      <c r="J17" s="7">
        <f>SUM(J5:J16)</f>
        <v>30000</v>
      </c>
    </row>
    <row r="18" spans="7:10" ht="15.75" customHeight="1" x14ac:dyDescent="0.2">
      <c r="G18" s="23" t="s">
        <v>5</v>
      </c>
      <c r="H18" s="24"/>
      <c r="I18" s="25">
        <f>SUM(H17:I17)</f>
        <v>70000</v>
      </c>
      <c r="J18" s="3">
        <f>SUM(I17:J17)+H17</f>
        <v>100000</v>
      </c>
    </row>
    <row r="19" spans="7:10" ht="15.75" customHeight="1" x14ac:dyDescent="0.2">
      <c r="G19" s="23" t="s">
        <v>6</v>
      </c>
      <c r="H19" s="24"/>
      <c r="I19" s="22">
        <f>I18/-H17</f>
        <v>0.23333333333333334</v>
      </c>
      <c r="J19" s="10">
        <f>J18/-H17</f>
        <v>0.33333333333333331</v>
      </c>
    </row>
    <row r="20" spans="7:10" ht="15.75" customHeight="1" x14ac:dyDescent="0.2">
      <c r="G20" s="23" t="s">
        <v>7</v>
      </c>
      <c r="H20" s="24"/>
      <c r="I20" s="22">
        <f>I19/G16</f>
        <v>2.1212121212121213E-2</v>
      </c>
      <c r="J20" s="10">
        <f>J19/11</f>
        <v>3.03030303030303E-2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</vt:lpstr>
      <vt:lpstr>208</vt:lpstr>
      <vt:lpstr>105</vt:lpstr>
      <vt:lpstr>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WINAI HOMSOMBAT</dc:creator>
  <cp:lastModifiedBy>lecturer</cp:lastModifiedBy>
  <dcterms:created xsi:type="dcterms:W3CDTF">2019-03-18T08:32:33Z</dcterms:created>
  <dcterms:modified xsi:type="dcterms:W3CDTF">2019-03-18T04:43:25Z</dcterms:modified>
</cp:coreProperties>
</file>