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8595" windowHeight="7485" activeTab="1"/>
  </bookViews>
  <sheets>
    <sheet name="Question" sheetId="1" r:id="rId1"/>
    <sheet name="QuizSolution" sheetId="2" r:id="rId2"/>
    <sheet name="TaxStrategy" sheetId="3" r:id="rId3"/>
  </sheets>
  <calcPr calcId="125725"/>
</workbook>
</file>

<file path=xl/calcChain.xml><?xml version="1.0" encoding="utf-8"?>
<calcChain xmlns="http://schemas.openxmlformats.org/spreadsheetml/2006/main">
  <c r="C27" i="3"/>
  <c r="C26"/>
  <c r="B26"/>
  <c r="J10"/>
  <c r="I10"/>
  <c r="J8"/>
  <c r="I8"/>
  <c r="J7"/>
  <c r="I7"/>
  <c r="C24"/>
  <c r="B24"/>
  <c r="C17"/>
  <c r="C14"/>
  <c r="C10"/>
  <c r="B4"/>
  <c r="C4" s="1"/>
  <c r="G40" i="2"/>
  <c r="C49"/>
  <c r="D49"/>
  <c r="E49"/>
  <c r="F49"/>
  <c r="G49"/>
  <c r="G50" s="1"/>
  <c r="H49"/>
  <c r="I49"/>
  <c r="C50"/>
  <c r="D50"/>
  <c r="E50"/>
  <c r="F50"/>
  <c r="H50"/>
  <c r="I50"/>
  <c r="B50"/>
  <c r="C52"/>
  <c r="B52"/>
  <c r="B49"/>
  <c r="B57"/>
  <c r="B48" s="1"/>
  <c r="B33"/>
  <c r="B22"/>
  <c r="B23" s="1"/>
  <c r="C21" s="1"/>
  <c r="B7"/>
  <c r="B8" s="1"/>
  <c r="C6" s="1"/>
  <c r="D13" i="1"/>
  <c r="D14"/>
  <c r="D15"/>
  <c r="E13" s="1"/>
  <c r="C15"/>
  <c r="C14"/>
  <c r="C13"/>
  <c r="B15"/>
  <c r="B14"/>
  <c r="C7"/>
  <c r="B7"/>
  <c r="B8"/>
  <c r="C6" s="1"/>
  <c r="C19" i="3" l="1"/>
  <c r="C21" s="1"/>
  <c r="C7"/>
  <c r="B7"/>
  <c r="B51" i="2"/>
  <c r="C48" s="1"/>
  <c r="B58"/>
  <c r="B59" s="1"/>
  <c r="C57" s="1"/>
  <c r="B34"/>
  <c r="B35" s="1"/>
  <c r="B36" s="1"/>
  <c r="C32" s="1"/>
  <c r="C22"/>
  <c r="C23" s="1"/>
  <c r="D21" s="1"/>
  <c r="C7"/>
  <c r="C8" s="1"/>
  <c r="D6" s="1"/>
  <c r="E14" i="1"/>
  <c r="E15"/>
  <c r="F13" s="1"/>
  <c r="C8"/>
  <c r="D6" s="1"/>
  <c r="B8" i="3" l="1"/>
  <c r="B23" s="1"/>
  <c r="B25" s="1"/>
  <c r="G5" s="1"/>
  <c r="G9" s="1"/>
  <c r="I9" s="1"/>
  <c r="C23"/>
  <c r="C25" s="1"/>
  <c r="H5" s="1"/>
  <c r="H9" s="1"/>
  <c r="J9" s="1"/>
  <c r="C8"/>
  <c r="C58" i="2"/>
  <c r="C59" s="1"/>
  <c r="D57" s="1"/>
  <c r="C51"/>
  <c r="D48" s="1"/>
  <c r="C33"/>
  <c r="C34" s="1"/>
  <c r="C35" s="1"/>
  <c r="C36" s="1"/>
  <c r="D32" s="1"/>
  <c r="D33" s="1"/>
  <c r="D7"/>
  <c r="D8" s="1"/>
  <c r="E6" s="1"/>
  <c r="D22"/>
  <c r="D23" s="1"/>
  <c r="E21" s="1"/>
  <c r="F14" i="1"/>
  <c r="F15"/>
  <c r="G13" s="1"/>
  <c r="D7"/>
  <c r="D8" s="1"/>
  <c r="E6" s="1"/>
  <c r="D58" i="2" l="1"/>
  <c r="D59" s="1"/>
  <c r="E57" s="1"/>
  <c r="E58" s="1"/>
  <c r="E59" s="1"/>
  <c r="F57" s="1"/>
  <c r="F58" s="1"/>
  <c r="F59" s="1"/>
  <c r="G57" s="1"/>
  <c r="G58" s="1"/>
  <c r="G59" s="1"/>
  <c r="H57" s="1"/>
  <c r="D51"/>
  <c r="D34"/>
  <c r="D35" s="1"/>
  <c r="D36" s="1"/>
  <c r="E32" s="1"/>
  <c r="E22"/>
  <c r="E23" s="1"/>
  <c r="F21" s="1"/>
  <c r="E7"/>
  <c r="E8" s="1"/>
  <c r="F6" s="1"/>
  <c r="G14" i="1"/>
  <c r="G15"/>
  <c r="H13" s="1"/>
  <c r="E7"/>
  <c r="E8" s="1"/>
  <c r="F6" s="1"/>
  <c r="E48" i="2" l="1"/>
  <c r="D52"/>
  <c r="H58"/>
  <c r="H59" s="1"/>
  <c r="I57" s="1"/>
  <c r="E33"/>
  <c r="E34" s="1"/>
  <c r="E35" s="1"/>
  <c r="E36" s="1"/>
  <c r="F32" s="1"/>
  <c r="F7"/>
  <c r="F8" s="1"/>
  <c r="F22"/>
  <c r="F23" s="1"/>
  <c r="G21" s="1"/>
  <c r="H14" i="1"/>
  <c r="H15"/>
  <c r="I13" s="1"/>
  <c r="F7"/>
  <c r="F8" s="1"/>
  <c r="E51" i="2" l="1"/>
  <c r="I58"/>
  <c r="I59" s="1"/>
  <c r="J57" s="1"/>
  <c r="F33"/>
  <c r="F34" s="1"/>
  <c r="F35" s="1"/>
  <c r="F36" s="1"/>
  <c r="G32" s="1"/>
  <c r="G22"/>
  <c r="G23" s="1"/>
  <c r="H21" s="1"/>
  <c r="I14" i="1"/>
  <c r="I15" s="1"/>
  <c r="J13" s="1"/>
  <c r="E52" i="2" l="1"/>
  <c r="F48" s="1"/>
  <c r="J58"/>
  <c r="J59" s="1"/>
  <c r="K57" s="1"/>
  <c r="G33"/>
  <c r="G34" s="1"/>
  <c r="G35" s="1"/>
  <c r="G36" s="1"/>
  <c r="H32" s="1"/>
  <c r="H22"/>
  <c r="H23" s="1"/>
  <c r="I21" s="1"/>
  <c r="J14" i="1"/>
  <c r="J15" s="1"/>
  <c r="K13" s="1"/>
  <c r="F51" i="2" l="1"/>
  <c r="F52" s="1"/>
  <c r="G48" s="1"/>
  <c r="K58"/>
  <c r="K59" s="1"/>
  <c r="L57" s="1"/>
  <c r="H33"/>
  <c r="H34" s="1"/>
  <c r="H35" s="1"/>
  <c r="H36" s="1"/>
  <c r="I32" s="1"/>
  <c r="I22"/>
  <c r="I23" s="1"/>
  <c r="J21" s="1"/>
  <c r="K14" i="1"/>
  <c r="K15" s="1"/>
  <c r="G52" i="2" l="1"/>
  <c r="H48" s="1"/>
  <c r="G51"/>
  <c r="F40" s="1"/>
  <c r="L58"/>
  <c r="L59" s="1"/>
  <c r="M57" s="1"/>
  <c r="I33"/>
  <c r="I34" s="1"/>
  <c r="I35" s="1"/>
  <c r="I36" s="1"/>
  <c r="J32" s="1"/>
  <c r="J22"/>
  <c r="J23" s="1"/>
  <c r="K21" s="1"/>
  <c r="H51" l="1"/>
  <c r="M58"/>
  <c r="M59" s="1"/>
  <c r="N57" s="1"/>
  <c r="J33"/>
  <c r="J34"/>
  <c r="J35" s="1"/>
  <c r="J36" s="1"/>
  <c r="K32" s="1"/>
  <c r="K22"/>
  <c r="K23" s="1"/>
  <c r="I48" l="1"/>
  <c r="H52"/>
  <c r="N58"/>
  <c r="K33"/>
  <c r="K34"/>
  <c r="K35" s="1"/>
  <c r="K36" s="1"/>
  <c r="I51" l="1"/>
  <c r="I52" s="1"/>
  <c r="N59"/>
  <c r="O57" s="1"/>
  <c r="O58" s="1"/>
  <c r="O59" s="1"/>
  <c r="P57" s="1"/>
  <c r="P58" l="1"/>
  <c r="P59" s="1"/>
  <c r="Q57" s="1"/>
  <c r="Q58" l="1"/>
  <c r="Q59" s="1"/>
  <c r="R57" s="1"/>
  <c r="R58" l="1"/>
  <c r="R59" s="1"/>
  <c r="S57" s="1"/>
  <c r="S58" l="1"/>
  <c r="S59" l="1"/>
  <c r="T57" s="1"/>
  <c r="F41"/>
  <c r="T58"/>
  <c r="T59" s="1"/>
  <c r="U57" s="1"/>
  <c r="U58" l="1"/>
  <c r="U59" s="1"/>
  <c r="V57" s="1"/>
  <c r="V58" l="1"/>
  <c r="V59" s="1"/>
  <c r="W57" s="1"/>
  <c r="W58" l="1"/>
  <c r="W59" s="1"/>
  <c r="X57" s="1"/>
  <c r="X58" l="1"/>
  <c r="X59" s="1"/>
  <c r="Y57" s="1"/>
  <c r="Y58" l="1"/>
  <c r="Y59" s="1"/>
</calcChain>
</file>

<file path=xl/sharedStrings.xml><?xml version="1.0" encoding="utf-8"?>
<sst xmlns="http://schemas.openxmlformats.org/spreadsheetml/2006/main" count="155" uniqueCount="75">
  <si>
    <t>Year</t>
  </si>
  <si>
    <t>BOY</t>
  </si>
  <si>
    <t>Interest earned</t>
  </si>
  <si>
    <t>EOY</t>
  </si>
  <si>
    <t>Annually compounding</t>
  </si>
  <si>
    <t>Semi-annually compounding</t>
  </si>
  <si>
    <t>Period</t>
  </si>
  <si>
    <t>1H2013</t>
  </si>
  <si>
    <t>2H2013</t>
  </si>
  <si>
    <t>1H2014</t>
  </si>
  <si>
    <t>2H2014</t>
  </si>
  <si>
    <t>1H2015</t>
  </si>
  <si>
    <t>2H2015</t>
  </si>
  <si>
    <t>1H2016</t>
  </si>
  <si>
    <t>2H2016</t>
  </si>
  <si>
    <t>1H2017</t>
  </si>
  <si>
    <t>2H2017</t>
  </si>
  <si>
    <t>Interest rate</t>
  </si>
  <si>
    <t>BOP</t>
  </si>
  <si>
    <t>EOP</t>
  </si>
  <si>
    <t>p.a.</t>
  </si>
  <si>
    <t>Example</t>
  </si>
  <si>
    <t>Question#1</t>
  </si>
  <si>
    <t>- Initial investment at the beginning of year 2013 = 165,000 baht</t>
  </si>
  <si>
    <t>- Interest earned is semi-annually compounding</t>
  </si>
  <si>
    <t>- Deposit money during 2013 - 2017</t>
  </si>
  <si>
    <t>Question#2</t>
  </si>
  <si>
    <t>Recalculate your (1) table which adjusts for 15% withholding tax for any interest earned</t>
  </si>
  <si>
    <t>- What is your net interest earned after tax in the second half of year 2016</t>
  </si>
  <si>
    <t>- Interest rate = 3.15% p.a.</t>
  </si>
  <si>
    <t>Question#3</t>
  </si>
  <si>
    <t>- Semi-annually compounding</t>
  </si>
  <si>
    <t>- Quarterly compounding</t>
  </si>
  <si>
    <t>- Monthly compounding</t>
  </si>
  <si>
    <t>Bonus point</t>
  </si>
  <si>
    <t>Three teams who finish first and answers all questions correctly</t>
  </si>
  <si>
    <t>What is your EOP at the first half of year 2015 and BOP of the first half of year 2017?</t>
  </si>
  <si>
    <t>What's the difference of net interest earned at each period among three scenarios:</t>
  </si>
  <si>
    <t>Note: withholding tax is assumed to paid right away after you receive interest</t>
  </si>
  <si>
    <t>(2 pts.)</t>
  </si>
  <si>
    <t>(4 pts.)</t>
  </si>
  <si>
    <t>Withholding tax</t>
  </si>
  <si>
    <t>Net interest earned</t>
  </si>
  <si>
    <t>Calculate the net interest earned at the end of first half of year 2014 among three scenarios:</t>
  </si>
  <si>
    <t>Gross income</t>
  </si>
  <si>
    <t>Do nothing</t>
  </si>
  <si>
    <t>With a good tax strategy</t>
  </si>
  <si>
    <t>Minus: Pension fund</t>
  </si>
  <si>
    <t xml:space="preserve">  (Only those exceeding 10,000 baht)</t>
  </si>
  <si>
    <t>Minus: Personal expenses</t>
  </si>
  <si>
    <t xml:space="preserve">  (40%, not exceeding 60,000 baht)</t>
  </si>
  <si>
    <t xml:space="preserve">  (taxpayer + 2 children)</t>
  </si>
  <si>
    <t xml:space="preserve">  (those not exceeding 10,000 baht)</t>
  </si>
  <si>
    <t xml:space="preserve">  - Allowances </t>
  </si>
  <si>
    <t xml:space="preserve">  - Pension fund</t>
  </si>
  <si>
    <t xml:space="preserve">  - Social Security Fund</t>
  </si>
  <si>
    <t xml:space="preserve">  - Insurance</t>
  </si>
  <si>
    <t xml:space="preserve">  (not exceeding 100,000 baht)</t>
  </si>
  <si>
    <t xml:space="preserve">  - Home mortgage interest</t>
  </si>
  <si>
    <t xml:space="preserve">  - LTF</t>
  </si>
  <si>
    <t xml:space="preserve">  (15% of gross income but not exceeding 500,000 baht)</t>
  </si>
  <si>
    <t xml:space="preserve">  - RMF</t>
  </si>
  <si>
    <t xml:space="preserve">  (15% of gross income but including pension fund not exceeding 500,000 baht)</t>
  </si>
  <si>
    <t>Subtotal (2)</t>
  </si>
  <si>
    <t>Subtotal (1)</t>
  </si>
  <si>
    <t>Minus: Donation</t>
  </si>
  <si>
    <t>Personal income tax</t>
  </si>
  <si>
    <t>Progressive tax rate calculation</t>
  </si>
  <si>
    <t>Step 1</t>
  </si>
  <si>
    <t>Step 2</t>
  </si>
  <si>
    <t>Step 3</t>
  </si>
  <si>
    <t>Step 4</t>
  </si>
  <si>
    <t>Tax paid</t>
  </si>
  <si>
    <t>Tax savings</t>
  </si>
  <si>
    <t>Description</t>
  </si>
</sst>
</file>

<file path=xl/styles.xml><?xml version="1.0" encoding="utf-8"?>
<styleSheet xmlns="http://schemas.openxmlformats.org/spreadsheetml/2006/main">
  <numFmts count="4">
    <numFmt numFmtId="43" formatCode="_-* #,##0.00_-;\-* #,##0.00_-;_-* &quot;-&quot;??_-;_-@_-"/>
    <numFmt numFmtId="164" formatCode="_-* #,##0.0_-;\-* #,##0.0_-;_-* &quot;-&quot;??_-;_-@_-"/>
    <numFmt numFmtId="165" formatCode="_-* #,##0_-;\-* #,##0_-;_-* &quot;-&quot;??_-;_-@_-"/>
    <numFmt numFmtId="168" formatCode="_-* #,##0_-;\-* #,##0_-;_-* &quot;-&quot;?_-;_-@_-"/>
  </numFmts>
  <fonts count="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1"/>
      <color theme="0"/>
      <name val="Calibri"/>
      <family val="2"/>
      <charset val="22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3">
    <xf numFmtId="0" fontId="0" fillId="0" borderId="0" xfId="0"/>
    <xf numFmtId="3" fontId="0" fillId="0" borderId="0" xfId="0" applyNumberFormat="1"/>
    <xf numFmtId="165" fontId="0" fillId="0" borderId="0" xfId="1" applyNumberFormat="1" applyFont="1"/>
    <xf numFmtId="0" fontId="2" fillId="2" borderId="1" xfId="0" applyFont="1" applyFill="1" applyBorder="1"/>
    <xf numFmtId="0" fontId="0" fillId="0" borderId="1" xfId="0" applyBorder="1"/>
    <xf numFmtId="3" fontId="0" fillId="0" borderId="1" xfId="0" applyNumberFormat="1" applyBorder="1" applyAlignment="1">
      <alignment horizontal="right"/>
    </xf>
    <xf numFmtId="165" fontId="0" fillId="0" borderId="1" xfId="1" applyNumberFormat="1" applyFont="1" applyBorder="1" applyAlignment="1">
      <alignment horizontal="right"/>
    </xf>
    <xf numFmtId="9" fontId="0" fillId="0" borderId="0" xfId="0" applyNumberFormat="1"/>
    <xf numFmtId="3" fontId="0" fillId="0" borderId="1" xfId="0" applyNumberFormat="1" applyBorder="1"/>
    <xf numFmtId="165" fontId="0" fillId="0" borderId="1" xfId="1" applyNumberFormat="1" applyFont="1" applyBorder="1"/>
    <xf numFmtId="0" fontId="3" fillId="0" borderId="0" xfId="0" applyFont="1"/>
    <xf numFmtId="0" fontId="4" fillId="0" borderId="0" xfId="0" applyFont="1" applyAlignment="1">
      <alignment horizontal="center"/>
    </xf>
    <xf numFmtId="0" fontId="0" fillId="0" borderId="0" xfId="0" quotePrefix="1"/>
    <xf numFmtId="10" fontId="0" fillId="0" borderId="0" xfId="0" applyNumberFormat="1"/>
    <xf numFmtId="3" fontId="3" fillId="3" borderId="1" xfId="0" applyNumberFormat="1" applyFont="1" applyFill="1" applyBorder="1"/>
    <xf numFmtId="0" fontId="0" fillId="0" borderId="0" xfId="0" applyBorder="1"/>
    <xf numFmtId="3" fontId="0" fillId="0" borderId="0" xfId="0" applyNumberFormat="1" applyBorder="1"/>
    <xf numFmtId="3" fontId="3" fillId="0" borderId="0" xfId="0" applyNumberFormat="1" applyFont="1" applyFill="1" applyBorder="1"/>
    <xf numFmtId="3" fontId="5" fillId="0" borderId="1" xfId="0" applyNumberFormat="1" applyFont="1" applyFill="1" applyBorder="1"/>
    <xf numFmtId="165" fontId="5" fillId="0" borderId="1" xfId="1" applyNumberFormat="1" applyFont="1" applyFill="1" applyBorder="1"/>
    <xf numFmtId="165" fontId="3" fillId="3" borderId="1" xfId="1" applyNumberFormat="1" applyFont="1" applyFill="1" applyBorder="1"/>
    <xf numFmtId="164" fontId="0" fillId="0" borderId="0" xfId="0" applyNumberFormat="1"/>
    <xf numFmtId="165" fontId="0" fillId="0" borderId="0" xfId="0" applyNumberFormat="1"/>
    <xf numFmtId="0" fontId="3" fillId="4" borderId="2" xfId="0" applyFont="1" applyFill="1" applyBorder="1" applyAlignment="1">
      <alignment horizontal="center"/>
    </xf>
    <xf numFmtId="164" fontId="0" fillId="0" borderId="1" xfId="1" applyNumberFormat="1" applyFont="1" applyBorder="1"/>
    <xf numFmtId="43" fontId="0" fillId="0" borderId="0" xfId="0" applyNumberFormat="1"/>
    <xf numFmtId="164" fontId="0" fillId="0" borderId="1" xfId="0" applyNumberFormat="1" applyBorder="1"/>
    <xf numFmtId="43" fontId="0" fillId="0" borderId="1" xfId="0" applyNumberFormat="1" applyBorder="1"/>
    <xf numFmtId="168" fontId="0" fillId="0" borderId="0" xfId="0" applyNumberFormat="1"/>
    <xf numFmtId="0" fontId="3" fillId="4" borderId="1" xfId="0" applyFont="1" applyFill="1" applyBorder="1"/>
    <xf numFmtId="165" fontId="0" fillId="0" borderId="1" xfId="0" applyNumberFormat="1" applyBorder="1"/>
    <xf numFmtId="168" fontId="0" fillId="0" borderId="1" xfId="0" applyNumberFormat="1" applyBorder="1"/>
    <xf numFmtId="165" fontId="3" fillId="4" borderId="1" xfId="0" applyNumberFormat="1" applyFont="1" applyFill="1" applyBorder="1"/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34"/>
  <sheetViews>
    <sheetView topLeftCell="A12" workbookViewId="0">
      <selection activeCell="A18" sqref="A18:B34"/>
    </sheetView>
  </sheetViews>
  <sheetFormatPr defaultRowHeight="15"/>
  <cols>
    <col min="1" max="1" width="14.85546875" bestFit="1" customWidth="1"/>
    <col min="2" max="6" width="10.5703125" bestFit="1" customWidth="1"/>
  </cols>
  <sheetData>
    <row r="1" spans="1:11" ht="21">
      <c r="A1" s="11" t="s">
        <v>21</v>
      </c>
      <c r="B1" s="11"/>
      <c r="C1" s="11"/>
    </row>
    <row r="3" spans="1:11">
      <c r="A3" s="10" t="s">
        <v>4</v>
      </c>
    </row>
    <row r="4" spans="1:11">
      <c r="A4" t="s">
        <v>17</v>
      </c>
      <c r="B4" s="7">
        <v>0.1</v>
      </c>
      <c r="C4" t="s">
        <v>20</v>
      </c>
    </row>
    <row r="5" spans="1:11">
      <c r="A5" s="3" t="s">
        <v>0</v>
      </c>
      <c r="B5" s="3">
        <v>2013</v>
      </c>
      <c r="C5" s="3">
        <v>2014</v>
      </c>
      <c r="D5" s="3">
        <v>2015</v>
      </c>
      <c r="E5" s="3">
        <v>2016</v>
      </c>
      <c r="F5" s="3">
        <v>2017</v>
      </c>
    </row>
    <row r="6" spans="1:11">
      <c r="A6" s="4" t="s">
        <v>1</v>
      </c>
      <c r="B6" s="5">
        <v>100000</v>
      </c>
      <c r="C6" s="5">
        <f>B8</f>
        <v>110000</v>
      </c>
      <c r="D6" s="5">
        <f t="shared" ref="D6:F6" si="0">C8</f>
        <v>121000</v>
      </c>
      <c r="E6" s="5">
        <f t="shared" si="0"/>
        <v>133100</v>
      </c>
      <c r="F6" s="5">
        <f t="shared" si="0"/>
        <v>146410</v>
      </c>
    </row>
    <row r="7" spans="1:11">
      <c r="A7" s="4" t="s">
        <v>2</v>
      </c>
      <c r="B7" s="6">
        <f>$B$4*B6</f>
        <v>10000</v>
      </c>
      <c r="C7" s="6">
        <f t="shared" ref="C7:F7" si="1">$B$4*C6</f>
        <v>11000</v>
      </c>
      <c r="D7" s="6">
        <f t="shared" si="1"/>
        <v>12100</v>
      </c>
      <c r="E7" s="6">
        <f t="shared" si="1"/>
        <v>13310</v>
      </c>
      <c r="F7" s="6">
        <f t="shared" si="1"/>
        <v>14641</v>
      </c>
    </row>
    <row r="8" spans="1:11">
      <c r="A8" s="4" t="s">
        <v>3</v>
      </c>
      <c r="B8" s="5">
        <f>B6+B7</f>
        <v>110000</v>
      </c>
      <c r="C8" s="5">
        <f>C6+C7</f>
        <v>121000</v>
      </c>
      <c r="D8" s="5">
        <f t="shared" ref="D8:F8" si="2">D6+D7</f>
        <v>133100</v>
      </c>
      <c r="E8" s="5">
        <f t="shared" si="2"/>
        <v>146410</v>
      </c>
      <c r="F8" s="5">
        <f t="shared" si="2"/>
        <v>161051</v>
      </c>
    </row>
    <row r="10" spans="1:11">
      <c r="A10" s="10" t="s">
        <v>5</v>
      </c>
    </row>
    <row r="11" spans="1:11">
      <c r="A11" t="s">
        <v>17</v>
      </c>
      <c r="B11" s="7">
        <v>0.1</v>
      </c>
      <c r="C11" t="s">
        <v>20</v>
      </c>
    </row>
    <row r="12" spans="1:11">
      <c r="A12" s="3" t="s">
        <v>6</v>
      </c>
      <c r="B12" s="3" t="s">
        <v>7</v>
      </c>
      <c r="C12" s="3" t="s">
        <v>8</v>
      </c>
      <c r="D12" s="3" t="s">
        <v>9</v>
      </c>
      <c r="E12" s="3" t="s">
        <v>10</v>
      </c>
      <c r="F12" s="3" t="s">
        <v>11</v>
      </c>
      <c r="G12" s="3" t="s">
        <v>12</v>
      </c>
      <c r="H12" s="3" t="s">
        <v>13</v>
      </c>
      <c r="I12" s="3" t="s">
        <v>14</v>
      </c>
      <c r="J12" s="3" t="s">
        <v>15</v>
      </c>
      <c r="K12" s="3" t="s">
        <v>16</v>
      </c>
    </row>
    <row r="13" spans="1:11">
      <c r="A13" s="4" t="s">
        <v>18</v>
      </c>
      <c r="B13" s="8">
        <v>100000</v>
      </c>
      <c r="C13" s="8">
        <f>B15</f>
        <v>105000</v>
      </c>
      <c r="D13" s="8">
        <f t="shared" ref="D13:K13" si="3">C15</f>
        <v>110250</v>
      </c>
      <c r="E13" s="8">
        <f t="shared" si="3"/>
        <v>115762.5</v>
      </c>
      <c r="F13" s="8">
        <f t="shared" si="3"/>
        <v>121550.625</v>
      </c>
      <c r="G13" s="8">
        <f t="shared" si="3"/>
        <v>127628.15625</v>
      </c>
      <c r="H13" s="8">
        <f t="shared" si="3"/>
        <v>134009.56406249999</v>
      </c>
      <c r="I13" s="8">
        <f t="shared" si="3"/>
        <v>140710.042265625</v>
      </c>
      <c r="J13" s="8">
        <f t="shared" si="3"/>
        <v>147745.54437890626</v>
      </c>
      <c r="K13" s="8">
        <f t="shared" si="3"/>
        <v>155132.82159785158</v>
      </c>
    </row>
    <row r="14" spans="1:11">
      <c r="A14" s="4" t="s">
        <v>2</v>
      </c>
      <c r="B14" s="9">
        <f>($B$11/2)*B13</f>
        <v>5000</v>
      </c>
      <c r="C14" s="9">
        <f>($B$11/2)*C13</f>
        <v>5250</v>
      </c>
      <c r="D14" s="9">
        <f t="shared" ref="D14:K14" si="4">($B$11/2)*D13</f>
        <v>5512.5</v>
      </c>
      <c r="E14" s="9">
        <f t="shared" si="4"/>
        <v>5788.125</v>
      </c>
      <c r="F14" s="9">
        <f t="shared" si="4"/>
        <v>6077.53125</v>
      </c>
      <c r="G14" s="9">
        <f t="shared" si="4"/>
        <v>6381.4078125000005</v>
      </c>
      <c r="H14" s="9">
        <f t="shared" si="4"/>
        <v>6700.4782031249997</v>
      </c>
      <c r="I14" s="9">
        <f t="shared" si="4"/>
        <v>7035.5021132812508</v>
      </c>
      <c r="J14" s="9">
        <f t="shared" si="4"/>
        <v>7387.2772189453135</v>
      </c>
      <c r="K14" s="9">
        <f t="shared" si="4"/>
        <v>7756.641079892579</v>
      </c>
    </row>
    <row r="15" spans="1:11">
      <c r="A15" s="4" t="s">
        <v>19</v>
      </c>
      <c r="B15" s="8">
        <f>SUM(B13:B14)</f>
        <v>105000</v>
      </c>
      <c r="C15" s="8">
        <f>SUM(C13:C14)</f>
        <v>110250</v>
      </c>
      <c r="D15" s="8">
        <f t="shared" ref="D15:K15" si="5">SUM(D13:D14)</f>
        <v>115762.5</v>
      </c>
      <c r="E15" s="8">
        <f t="shared" si="5"/>
        <v>121550.625</v>
      </c>
      <c r="F15" s="8">
        <f t="shared" si="5"/>
        <v>127628.15625</v>
      </c>
      <c r="G15" s="8">
        <f t="shared" si="5"/>
        <v>134009.56406249999</v>
      </c>
      <c r="H15" s="8">
        <f t="shared" si="5"/>
        <v>140710.042265625</v>
      </c>
      <c r="I15" s="8">
        <f t="shared" si="5"/>
        <v>147745.54437890626</v>
      </c>
      <c r="J15" s="8">
        <f t="shared" si="5"/>
        <v>155132.82159785158</v>
      </c>
      <c r="K15" s="8">
        <f t="shared" si="5"/>
        <v>162889.46267774416</v>
      </c>
    </row>
    <row r="18" spans="1:2">
      <c r="A18" t="s">
        <v>22</v>
      </c>
      <c r="B18" t="s">
        <v>36</v>
      </c>
    </row>
    <row r="19" spans="1:2">
      <c r="A19" t="s">
        <v>39</v>
      </c>
      <c r="B19" s="12" t="s">
        <v>23</v>
      </c>
    </row>
    <row r="20" spans="1:2">
      <c r="B20" s="12" t="s">
        <v>24</v>
      </c>
    </row>
    <row r="21" spans="1:2">
      <c r="B21" s="12" t="s">
        <v>25</v>
      </c>
    </row>
    <row r="22" spans="1:2">
      <c r="B22" s="12" t="s">
        <v>29</v>
      </c>
    </row>
    <row r="24" spans="1:2">
      <c r="A24" t="s">
        <v>26</v>
      </c>
      <c r="B24" t="s">
        <v>27</v>
      </c>
    </row>
    <row r="25" spans="1:2">
      <c r="A25" t="s">
        <v>39</v>
      </c>
      <c r="B25" s="12" t="s">
        <v>28</v>
      </c>
    </row>
    <row r="26" spans="1:2">
      <c r="B26" t="s">
        <v>38</v>
      </c>
    </row>
    <row r="28" spans="1:2">
      <c r="A28" t="s">
        <v>30</v>
      </c>
      <c r="B28" t="s">
        <v>37</v>
      </c>
    </row>
    <row r="29" spans="1:2">
      <c r="A29" t="s">
        <v>40</v>
      </c>
      <c r="B29" s="12" t="s">
        <v>31</v>
      </c>
    </row>
    <row r="30" spans="1:2">
      <c r="B30" s="12" t="s">
        <v>32</v>
      </c>
    </row>
    <row r="31" spans="1:2">
      <c r="B31" s="12" t="s">
        <v>33</v>
      </c>
    </row>
    <row r="32" spans="1:2">
      <c r="B32" s="12"/>
    </row>
    <row r="33" spans="1:2">
      <c r="A33" t="s">
        <v>34</v>
      </c>
      <c r="B33" t="s">
        <v>35</v>
      </c>
    </row>
    <row r="34" spans="1:2">
      <c r="A34" t="s">
        <v>39</v>
      </c>
    </row>
  </sheetData>
  <mergeCells count="1">
    <mergeCell ref="A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Y59"/>
  <sheetViews>
    <sheetView tabSelected="1" topLeftCell="A25" workbookViewId="0">
      <selection activeCell="G40" sqref="G40"/>
    </sheetView>
  </sheetViews>
  <sheetFormatPr defaultRowHeight="15"/>
  <cols>
    <col min="1" max="1" width="26.85546875" bestFit="1" customWidth="1"/>
    <col min="2" max="25" width="11.5703125" bestFit="1" customWidth="1"/>
  </cols>
  <sheetData>
    <row r="1" spans="1:6" ht="21">
      <c r="A1" s="11" t="s">
        <v>21</v>
      </c>
      <c r="B1" s="11"/>
      <c r="C1" s="11"/>
    </row>
    <row r="3" spans="1:6">
      <c r="A3" s="10" t="s">
        <v>4</v>
      </c>
    </row>
    <row r="4" spans="1:6">
      <c r="A4" t="s">
        <v>17</v>
      </c>
      <c r="B4" s="7">
        <v>0.1</v>
      </c>
      <c r="C4" t="s">
        <v>20</v>
      </c>
    </row>
    <row r="5" spans="1:6">
      <c r="A5" s="3" t="s">
        <v>0</v>
      </c>
      <c r="B5" s="3">
        <v>2013</v>
      </c>
      <c r="C5" s="3">
        <v>2014</v>
      </c>
      <c r="D5" s="3">
        <v>2015</v>
      </c>
      <c r="E5" s="3">
        <v>2016</v>
      </c>
      <c r="F5" s="3">
        <v>2017</v>
      </c>
    </row>
    <row r="6" spans="1:6">
      <c r="A6" s="4" t="s">
        <v>1</v>
      </c>
      <c r="B6" s="5">
        <v>100000</v>
      </c>
      <c r="C6" s="5">
        <f>B8</f>
        <v>110000</v>
      </c>
      <c r="D6" s="5">
        <f t="shared" ref="D6:F6" si="0">C8</f>
        <v>121000</v>
      </c>
      <c r="E6" s="5">
        <f t="shared" si="0"/>
        <v>133100</v>
      </c>
      <c r="F6" s="5">
        <f t="shared" si="0"/>
        <v>146410</v>
      </c>
    </row>
    <row r="7" spans="1:6">
      <c r="A7" s="4" t="s">
        <v>2</v>
      </c>
      <c r="B7" s="6">
        <f>$B$4*B6</f>
        <v>10000</v>
      </c>
      <c r="C7" s="6">
        <f t="shared" ref="C7:F7" si="1">$B$4*C6</f>
        <v>11000</v>
      </c>
      <c r="D7" s="6">
        <f t="shared" si="1"/>
        <v>12100</v>
      </c>
      <c r="E7" s="6">
        <f t="shared" si="1"/>
        <v>13310</v>
      </c>
      <c r="F7" s="6">
        <f t="shared" si="1"/>
        <v>14641</v>
      </c>
    </row>
    <row r="8" spans="1:6">
      <c r="A8" s="4" t="s">
        <v>3</v>
      </c>
      <c r="B8" s="5">
        <f>B6+B7</f>
        <v>110000</v>
      </c>
      <c r="C8" s="5">
        <f>C6+C7</f>
        <v>121000</v>
      </c>
      <c r="D8" s="5">
        <f t="shared" ref="D8:F8" si="2">D6+D7</f>
        <v>133100</v>
      </c>
      <c r="E8" s="5">
        <f t="shared" si="2"/>
        <v>146410</v>
      </c>
      <c r="F8" s="5">
        <f t="shared" si="2"/>
        <v>161051</v>
      </c>
    </row>
    <row r="12" spans="1:6">
      <c r="A12" t="s">
        <v>22</v>
      </c>
      <c r="B12" t="s">
        <v>36</v>
      </c>
    </row>
    <row r="13" spans="1:6">
      <c r="A13" t="s">
        <v>39</v>
      </c>
      <c r="B13" s="12" t="s">
        <v>23</v>
      </c>
    </row>
    <row r="14" spans="1:6">
      <c r="B14" s="12" t="s">
        <v>24</v>
      </c>
    </row>
    <row r="15" spans="1:6">
      <c r="B15" s="12" t="s">
        <v>25</v>
      </c>
    </row>
    <row r="16" spans="1:6">
      <c r="B16" s="12" t="s">
        <v>29</v>
      </c>
    </row>
    <row r="18" spans="1:11">
      <c r="A18" s="10" t="s">
        <v>5</v>
      </c>
    </row>
    <row r="19" spans="1:11">
      <c r="A19" t="s">
        <v>17</v>
      </c>
      <c r="B19" s="13">
        <v>3.15E-2</v>
      </c>
      <c r="C19" t="s">
        <v>20</v>
      </c>
    </row>
    <row r="20" spans="1:11">
      <c r="A20" s="3" t="s">
        <v>6</v>
      </c>
      <c r="B20" s="3" t="s">
        <v>7</v>
      </c>
      <c r="C20" s="3" t="s">
        <v>8</v>
      </c>
      <c r="D20" s="3" t="s">
        <v>9</v>
      </c>
      <c r="E20" s="3" t="s">
        <v>10</v>
      </c>
      <c r="F20" s="3" t="s">
        <v>11</v>
      </c>
      <c r="G20" s="3" t="s">
        <v>12</v>
      </c>
      <c r="H20" s="3" t="s">
        <v>13</v>
      </c>
      <c r="I20" s="3" t="s">
        <v>14</v>
      </c>
      <c r="J20" s="3" t="s">
        <v>15</v>
      </c>
      <c r="K20" s="3" t="s">
        <v>16</v>
      </c>
    </row>
    <row r="21" spans="1:11">
      <c r="A21" s="4" t="s">
        <v>18</v>
      </c>
      <c r="B21" s="8">
        <v>165000</v>
      </c>
      <c r="C21" s="8">
        <f>B23</f>
        <v>167598.75</v>
      </c>
      <c r="D21" s="8">
        <f t="shared" ref="D21:K21" si="3">C23</f>
        <v>170238.43031249999</v>
      </c>
      <c r="E21" s="8">
        <f t="shared" si="3"/>
        <v>172919.68558992186</v>
      </c>
      <c r="F21" s="8">
        <f t="shared" si="3"/>
        <v>175643.17063796314</v>
      </c>
      <c r="G21" s="8">
        <f t="shared" si="3"/>
        <v>178409.55057551106</v>
      </c>
      <c r="H21" s="8">
        <f t="shared" si="3"/>
        <v>181219.50099707537</v>
      </c>
      <c r="I21" s="8">
        <f t="shared" si="3"/>
        <v>184073.70813777932</v>
      </c>
      <c r="J21" s="14">
        <f t="shared" si="3"/>
        <v>186972.86904094936</v>
      </c>
      <c r="K21" s="8">
        <f t="shared" si="3"/>
        <v>189917.6917283443</v>
      </c>
    </row>
    <row r="22" spans="1:11">
      <c r="A22" s="4" t="s">
        <v>2</v>
      </c>
      <c r="B22" s="9">
        <f>($B$19/2)*B21</f>
        <v>2598.75</v>
      </c>
      <c r="C22" s="9">
        <f>($B$19/2)*C21</f>
        <v>2639.6803125000001</v>
      </c>
      <c r="D22" s="9">
        <f>($B$19/2)*D21</f>
        <v>2681.2552774218748</v>
      </c>
      <c r="E22" s="9">
        <f>($B$19/2)*E21</f>
        <v>2723.4850480412692</v>
      </c>
      <c r="F22" s="9">
        <f>($B$19/2)*F21</f>
        <v>2766.3799375479193</v>
      </c>
      <c r="G22" s="9">
        <f>($B$19/2)*G21</f>
        <v>2809.9504215642992</v>
      </c>
      <c r="H22" s="9">
        <f>($B$19/2)*H21</f>
        <v>2854.2071407039371</v>
      </c>
      <c r="I22" s="9">
        <f>($B$19/2)*I21</f>
        <v>2899.1609031700245</v>
      </c>
      <c r="J22" s="9">
        <f>($B$19/2)*J21</f>
        <v>2944.8226873949525</v>
      </c>
      <c r="K22" s="9">
        <f>($B$19/2)*K21</f>
        <v>2991.2036447214227</v>
      </c>
    </row>
    <row r="23" spans="1:11">
      <c r="A23" s="4" t="s">
        <v>19</v>
      </c>
      <c r="B23" s="8">
        <f>SUM(B21:B22)</f>
        <v>167598.75</v>
      </c>
      <c r="C23" s="8">
        <f>SUM(C21:C22)</f>
        <v>170238.43031249999</v>
      </c>
      <c r="D23" s="8">
        <f t="shared" ref="D23:K23" si="4">SUM(D21:D22)</f>
        <v>172919.68558992186</v>
      </c>
      <c r="E23" s="8">
        <f t="shared" si="4"/>
        <v>175643.17063796314</v>
      </c>
      <c r="F23" s="14">
        <f t="shared" si="4"/>
        <v>178409.55057551106</v>
      </c>
      <c r="G23" s="8">
        <f t="shared" si="4"/>
        <v>181219.50099707537</v>
      </c>
      <c r="H23" s="8">
        <f t="shared" si="4"/>
        <v>184073.70813777932</v>
      </c>
      <c r="I23" s="8">
        <f t="shared" si="4"/>
        <v>186972.86904094936</v>
      </c>
      <c r="J23" s="8">
        <f t="shared" si="4"/>
        <v>189917.6917283443</v>
      </c>
      <c r="K23" s="8">
        <f t="shared" si="4"/>
        <v>192908.89537306572</v>
      </c>
    </row>
    <row r="24" spans="1:11">
      <c r="A24" s="15"/>
      <c r="B24" s="16"/>
      <c r="C24" s="16"/>
      <c r="D24" s="16"/>
      <c r="E24" s="16"/>
      <c r="F24" s="17"/>
      <c r="G24" s="16"/>
      <c r="H24" s="16"/>
      <c r="I24" s="16"/>
      <c r="J24" s="16"/>
      <c r="K24" s="16"/>
    </row>
    <row r="25" spans="1:11">
      <c r="A25" t="s">
        <v>26</v>
      </c>
      <c r="B25" t="s">
        <v>27</v>
      </c>
    </row>
    <row r="26" spans="1:11">
      <c r="A26" t="s">
        <v>39</v>
      </c>
      <c r="B26" s="12" t="s">
        <v>28</v>
      </c>
    </row>
    <row r="27" spans="1:11">
      <c r="B27" t="s">
        <v>38</v>
      </c>
    </row>
    <row r="29" spans="1:11">
      <c r="A29" s="10" t="s">
        <v>5</v>
      </c>
    </row>
    <row r="30" spans="1:11">
      <c r="A30" t="s">
        <v>17</v>
      </c>
      <c r="B30" s="13">
        <v>3.15E-2</v>
      </c>
      <c r="C30" t="s">
        <v>20</v>
      </c>
    </row>
    <row r="31" spans="1:11">
      <c r="A31" s="3" t="s">
        <v>6</v>
      </c>
      <c r="B31" s="3" t="s">
        <v>7</v>
      </c>
      <c r="C31" s="3" t="s">
        <v>8</v>
      </c>
      <c r="D31" s="3" t="s">
        <v>9</v>
      </c>
      <c r="E31" s="3" t="s">
        <v>10</v>
      </c>
      <c r="F31" s="3" t="s">
        <v>11</v>
      </c>
      <c r="G31" s="3" t="s">
        <v>12</v>
      </c>
      <c r="H31" s="3" t="s">
        <v>13</v>
      </c>
      <c r="I31" s="3" t="s">
        <v>14</v>
      </c>
      <c r="J31" s="3" t="s">
        <v>15</v>
      </c>
      <c r="K31" s="3" t="s">
        <v>16</v>
      </c>
    </row>
    <row r="32" spans="1:11">
      <c r="A32" s="4" t="s">
        <v>18</v>
      </c>
      <c r="B32" s="8">
        <v>165000</v>
      </c>
      <c r="C32" s="8">
        <f>B36</f>
        <v>167208.9375</v>
      </c>
      <c r="D32" s="8">
        <f t="shared" ref="D32:K32" si="5">C36</f>
        <v>169447.44715078126</v>
      </c>
      <c r="E32" s="8">
        <f t="shared" si="5"/>
        <v>171715.92484951235</v>
      </c>
      <c r="F32" s="18">
        <f t="shared" si="5"/>
        <v>174014.77179343518</v>
      </c>
      <c r="G32" s="18">
        <f t="shared" si="5"/>
        <v>176344.39455081979</v>
      </c>
      <c r="H32" s="18">
        <f t="shared" si="5"/>
        <v>178705.2051328689</v>
      </c>
      <c r="I32" s="18">
        <f t="shared" si="5"/>
        <v>181097.62106658518</v>
      </c>
      <c r="J32" s="18">
        <f t="shared" si="5"/>
        <v>183522.06546861411</v>
      </c>
      <c r="K32" s="8">
        <f t="shared" si="5"/>
        <v>185978.96712007519</v>
      </c>
    </row>
    <row r="33" spans="1:11">
      <c r="A33" s="4" t="s">
        <v>2</v>
      </c>
      <c r="B33" s="9">
        <f>($B$19/2)*B32</f>
        <v>2598.75</v>
      </c>
      <c r="C33" s="9">
        <f>($B$19/2)*C32</f>
        <v>2633.5407656249999</v>
      </c>
      <c r="D33" s="9">
        <f>($B$19/2)*D32</f>
        <v>2668.7972926248049</v>
      </c>
      <c r="E33" s="9">
        <f>($B$19/2)*E32</f>
        <v>2704.5258163798194</v>
      </c>
      <c r="F33" s="19">
        <f>($B$19/2)*F32</f>
        <v>2740.732655746604</v>
      </c>
      <c r="G33" s="19">
        <f>($B$19/2)*G32</f>
        <v>2777.4242141754116</v>
      </c>
      <c r="H33" s="19">
        <f>($B$19/2)*H32</f>
        <v>2814.6069808426851</v>
      </c>
      <c r="I33" s="19">
        <f>($B$19/2)*I32</f>
        <v>2852.2875317987168</v>
      </c>
      <c r="J33" s="19">
        <f>($B$19/2)*J32</f>
        <v>2890.472531130672</v>
      </c>
      <c r="K33" s="9">
        <f>($B$19/2)*K32</f>
        <v>2929.1687321411841</v>
      </c>
    </row>
    <row r="34" spans="1:11">
      <c r="A34" s="4" t="s">
        <v>41</v>
      </c>
      <c r="B34" s="9">
        <f>-0.15*B33</f>
        <v>-389.8125</v>
      </c>
      <c r="C34" s="9">
        <f t="shared" ref="C34:K34" si="6">-0.15*C33</f>
        <v>-395.03111484375</v>
      </c>
      <c r="D34" s="9">
        <f t="shared" si="6"/>
        <v>-400.31959389372071</v>
      </c>
      <c r="E34" s="9">
        <f t="shared" si="6"/>
        <v>-405.6788724569729</v>
      </c>
      <c r="F34" s="9">
        <f t="shared" si="6"/>
        <v>-411.10989836199059</v>
      </c>
      <c r="G34" s="9">
        <f t="shared" si="6"/>
        <v>-416.61363212631176</v>
      </c>
      <c r="H34" s="9">
        <f t="shared" si="6"/>
        <v>-422.19104712640274</v>
      </c>
      <c r="I34" s="9">
        <f t="shared" si="6"/>
        <v>-427.84312976980749</v>
      </c>
      <c r="J34" s="9">
        <f t="shared" si="6"/>
        <v>-433.5708796696008</v>
      </c>
      <c r="K34" s="9">
        <f t="shared" si="6"/>
        <v>-439.37530982117761</v>
      </c>
    </row>
    <row r="35" spans="1:11">
      <c r="A35" s="4" t="s">
        <v>42</v>
      </c>
      <c r="B35" s="9">
        <f>SUM(B33:B34)</f>
        <v>2208.9375</v>
      </c>
      <c r="C35" s="9">
        <f t="shared" ref="C35:K35" si="7">SUM(C33:C34)</f>
        <v>2238.50965078125</v>
      </c>
      <c r="D35" s="9">
        <f t="shared" si="7"/>
        <v>2268.4776987310843</v>
      </c>
      <c r="E35" s="9">
        <f t="shared" si="7"/>
        <v>2298.8469439228465</v>
      </c>
      <c r="F35" s="9">
        <f t="shared" si="7"/>
        <v>2329.6227573846136</v>
      </c>
      <c r="G35" s="9">
        <f t="shared" si="7"/>
        <v>2360.8105820491</v>
      </c>
      <c r="H35" s="9">
        <f t="shared" si="7"/>
        <v>2392.4159337162823</v>
      </c>
      <c r="I35" s="20">
        <f t="shared" si="7"/>
        <v>2424.4444020289093</v>
      </c>
      <c r="J35" s="9">
        <f t="shared" si="7"/>
        <v>2456.9016514610712</v>
      </c>
      <c r="K35" s="9">
        <f t="shared" si="7"/>
        <v>2489.7934223200064</v>
      </c>
    </row>
    <row r="36" spans="1:11">
      <c r="A36" s="4" t="s">
        <v>19</v>
      </c>
      <c r="B36" s="8">
        <f>B32+B35</f>
        <v>167208.9375</v>
      </c>
      <c r="C36" s="8">
        <f t="shared" ref="C36:K36" si="8">C32+C35</f>
        <v>169447.44715078126</v>
      </c>
      <c r="D36" s="8">
        <f t="shared" si="8"/>
        <v>171715.92484951235</v>
      </c>
      <c r="E36" s="8">
        <f t="shared" si="8"/>
        <v>174014.77179343518</v>
      </c>
      <c r="F36" s="8">
        <f t="shared" si="8"/>
        <v>176344.39455081979</v>
      </c>
      <c r="G36" s="8">
        <f t="shared" si="8"/>
        <v>178705.2051328689</v>
      </c>
      <c r="H36" s="8">
        <f t="shared" si="8"/>
        <v>181097.62106658518</v>
      </c>
      <c r="I36" s="8">
        <f t="shared" si="8"/>
        <v>183522.06546861411</v>
      </c>
      <c r="J36" s="8">
        <f t="shared" si="8"/>
        <v>185978.96712007519</v>
      </c>
      <c r="K36" s="8">
        <f t="shared" si="8"/>
        <v>188468.7605423952</v>
      </c>
    </row>
    <row r="38" spans="1:11">
      <c r="A38" t="s">
        <v>30</v>
      </c>
      <c r="B38" t="s">
        <v>43</v>
      </c>
    </row>
    <row r="39" spans="1:11">
      <c r="A39" t="s">
        <v>40</v>
      </c>
      <c r="B39" s="12" t="s">
        <v>31</v>
      </c>
      <c r="F39" s="1">
        <v>2268</v>
      </c>
      <c r="G39">
        <v>400</v>
      </c>
      <c r="H39" s="22"/>
    </row>
    <row r="40" spans="1:11">
      <c r="B40" s="12" t="s">
        <v>32</v>
      </c>
      <c r="F40" s="22">
        <f>SUM(F51:G51)</f>
        <v>2276.2712844780117</v>
      </c>
      <c r="G40" s="21">
        <f>SUM(F50:G50)</f>
        <v>401.69493255494319</v>
      </c>
      <c r="H40" s="21"/>
    </row>
    <row r="41" spans="1:11">
      <c r="B41" s="12" t="s">
        <v>33</v>
      </c>
      <c r="F41" s="22">
        <f>SUM(N58:S58)</f>
        <v>2281.5064750266042</v>
      </c>
    </row>
    <row r="42" spans="1:11">
      <c r="B42" s="12"/>
    </row>
    <row r="43" spans="1:11">
      <c r="A43" t="s">
        <v>34</v>
      </c>
      <c r="B43" t="s">
        <v>35</v>
      </c>
    </row>
    <row r="44" spans="1:11">
      <c r="A44" t="s">
        <v>39</v>
      </c>
    </row>
    <row r="45" spans="1:11">
      <c r="H45" s="25"/>
    </row>
    <row r="46" spans="1:11">
      <c r="B46" s="23">
        <v>2013</v>
      </c>
      <c r="C46" s="23"/>
      <c r="D46" s="23"/>
      <c r="E46" s="23"/>
      <c r="F46" s="23">
        <v>2014</v>
      </c>
      <c r="G46" s="23"/>
      <c r="H46" s="23"/>
      <c r="I46" s="23"/>
    </row>
    <row r="47" spans="1:11">
      <c r="A47" s="3" t="s">
        <v>6</v>
      </c>
      <c r="B47" s="3">
        <v>1</v>
      </c>
      <c r="C47" s="3">
        <v>2</v>
      </c>
      <c r="D47" s="3">
        <v>3</v>
      </c>
      <c r="E47" s="3">
        <v>4</v>
      </c>
      <c r="F47" s="3">
        <v>1</v>
      </c>
      <c r="G47" s="3">
        <v>2</v>
      </c>
      <c r="H47" s="3">
        <v>3</v>
      </c>
      <c r="I47" s="3">
        <v>4</v>
      </c>
    </row>
    <row r="48" spans="1:11">
      <c r="A48" s="4" t="s">
        <v>18</v>
      </c>
      <c r="B48" s="26">
        <f>B57</f>
        <v>165000</v>
      </c>
      <c r="C48" s="26">
        <f>B52</f>
        <v>166104.46875</v>
      </c>
      <c r="D48" s="26">
        <f t="shared" ref="D48:I48" si="9">C52</f>
        <v>167216.33053769532</v>
      </c>
      <c r="E48" s="26">
        <f t="shared" si="9"/>
        <v>168335.63485023202</v>
      </c>
      <c r="F48" s="26">
        <f t="shared" si="9"/>
        <v>169462.43150601076</v>
      </c>
      <c r="G48" s="26">
        <f t="shared" si="9"/>
        <v>170596.77065690412</v>
      </c>
      <c r="H48" s="26">
        <f t="shared" si="9"/>
        <v>171738.70279048878</v>
      </c>
      <c r="I48" s="26">
        <f t="shared" si="9"/>
        <v>172888.27873229262</v>
      </c>
    </row>
    <row r="49" spans="1:25">
      <c r="A49" s="4" t="s">
        <v>2</v>
      </c>
      <c r="B49" s="26">
        <f>($B$30/4)*B48</f>
        <v>1299.375</v>
      </c>
      <c r="C49" s="26">
        <f t="shared" ref="C49:I49" si="10">($B$30/4)*C48</f>
        <v>1308.07269140625</v>
      </c>
      <c r="D49" s="26">
        <f t="shared" si="10"/>
        <v>1316.8286029843507</v>
      </c>
      <c r="E49" s="26">
        <f t="shared" si="10"/>
        <v>1325.6431244455771</v>
      </c>
      <c r="F49" s="26">
        <f t="shared" si="10"/>
        <v>1334.5166481098347</v>
      </c>
      <c r="G49" s="26">
        <f t="shared" si="10"/>
        <v>1343.4495689231198</v>
      </c>
      <c r="H49" s="26">
        <f t="shared" si="10"/>
        <v>1352.4422844750991</v>
      </c>
      <c r="I49" s="26">
        <f t="shared" si="10"/>
        <v>1361.4951950168045</v>
      </c>
    </row>
    <row r="50" spans="1:25">
      <c r="A50" s="4" t="s">
        <v>41</v>
      </c>
      <c r="B50" s="26">
        <f>0.15*B49</f>
        <v>194.90625</v>
      </c>
      <c r="C50" s="26">
        <f t="shared" ref="C50:I50" si="11">0.15*C49</f>
        <v>196.21090371093749</v>
      </c>
      <c r="D50" s="26">
        <f t="shared" si="11"/>
        <v>197.52429044765259</v>
      </c>
      <c r="E50" s="26">
        <f t="shared" si="11"/>
        <v>198.84646866683656</v>
      </c>
      <c r="F50" s="26">
        <f t="shared" si="11"/>
        <v>200.17749721647519</v>
      </c>
      <c r="G50" s="26">
        <f t="shared" si="11"/>
        <v>201.51743533846798</v>
      </c>
      <c r="H50" s="26">
        <f t="shared" si="11"/>
        <v>202.86634267126485</v>
      </c>
      <c r="I50" s="26">
        <f t="shared" si="11"/>
        <v>204.22427925252066</v>
      </c>
    </row>
    <row r="51" spans="1:25">
      <c r="A51" s="4" t="s">
        <v>42</v>
      </c>
      <c r="B51" s="27">
        <f>($B$30/4)*0.85*B48</f>
        <v>1104.46875</v>
      </c>
      <c r="C51" s="27">
        <f>($B$30/4)*0.85*C48</f>
        <v>1111.8617876953126</v>
      </c>
      <c r="D51" s="27">
        <f t="shared" ref="D51:I51" si="12">($B$30/4)*0.85*D48</f>
        <v>1119.304312536698</v>
      </c>
      <c r="E51" s="27">
        <f t="shared" si="12"/>
        <v>1126.7966557787406</v>
      </c>
      <c r="F51" s="27">
        <f t="shared" si="12"/>
        <v>1134.3391508933596</v>
      </c>
      <c r="G51" s="27">
        <f t="shared" si="12"/>
        <v>1141.9321335846519</v>
      </c>
      <c r="H51" s="27">
        <f t="shared" si="12"/>
        <v>1149.5759418038342</v>
      </c>
      <c r="I51" s="27">
        <f t="shared" si="12"/>
        <v>1157.2709157642837</v>
      </c>
    </row>
    <row r="52" spans="1:25">
      <c r="A52" s="4" t="s">
        <v>19</v>
      </c>
      <c r="B52" s="26">
        <f>B48+B51</f>
        <v>166104.46875</v>
      </c>
      <c r="C52" s="26">
        <f t="shared" ref="C52:I52" si="13">C48+C51</f>
        <v>167216.33053769532</v>
      </c>
      <c r="D52" s="26">
        <f t="shared" si="13"/>
        <v>168335.63485023202</v>
      </c>
      <c r="E52" s="26">
        <f t="shared" si="13"/>
        <v>169462.43150601076</v>
      </c>
      <c r="F52" s="26">
        <f t="shared" si="13"/>
        <v>170596.77065690412</v>
      </c>
      <c r="G52" s="26">
        <f t="shared" si="13"/>
        <v>171738.70279048878</v>
      </c>
      <c r="H52" s="26">
        <f t="shared" si="13"/>
        <v>172888.27873229262</v>
      </c>
      <c r="I52" s="26">
        <f t="shared" si="13"/>
        <v>174045.54964805691</v>
      </c>
    </row>
    <row r="55" spans="1:25">
      <c r="B55" s="23">
        <v>2013</v>
      </c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>
        <v>2014</v>
      </c>
      <c r="O55" s="23"/>
      <c r="P55" s="23"/>
      <c r="Q55" s="23"/>
      <c r="R55" s="23"/>
      <c r="S55" s="23"/>
      <c r="T55" s="23"/>
      <c r="U55" s="23"/>
      <c r="V55" s="23"/>
      <c r="W55" s="23"/>
      <c r="X55" s="23"/>
      <c r="Y55" s="23"/>
    </row>
    <row r="56" spans="1:25">
      <c r="A56" s="3" t="s">
        <v>6</v>
      </c>
      <c r="B56" s="3">
        <v>1</v>
      </c>
      <c r="C56" s="3">
        <v>2</v>
      </c>
      <c r="D56" s="3">
        <v>3</v>
      </c>
      <c r="E56" s="3">
        <v>4</v>
      </c>
      <c r="F56" s="3">
        <v>5</v>
      </c>
      <c r="G56" s="3">
        <v>6</v>
      </c>
      <c r="H56" s="3">
        <v>7</v>
      </c>
      <c r="I56" s="3">
        <v>8</v>
      </c>
      <c r="J56" s="3">
        <v>9</v>
      </c>
      <c r="K56" s="3">
        <v>10</v>
      </c>
      <c r="L56" s="3">
        <v>11</v>
      </c>
      <c r="M56" s="3">
        <v>12</v>
      </c>
      <c r="N56" s="3">
        <v>1</v>
      </c>
      <c r="O56" s="3">
        <v>2</v>
      </c>
      <c r="P56" s="3">
        <v>3</v>
      </c>
      <c r="Q56" s="3">
        <v>4</v>
      </c>
      <c r="R56" s="3">
        <v>5</v>
      </c>
      <c r="S56" s="3">
        <v>6</v>
      </c>
      <c r="T56" s="3">
        <v>7</v>
      </c>
      <c r="U56" s="3">
        <v>8</v>
      </c>
      <c r="V56" s="3">
        <v>9</v>
      </c>
      <c r="W56" s="3">
        <v>10</v>
      </c>
      <c r="X56" s="3">
        <v>11</v>
      </c>
      <c r="Y56" s="3">
        <v>12</v>
      </c>
    </row>
    <row r="57" spans="1:25">
      <c r="A57" s="4" t="s">
        <v>18</v>
      </c>
      <c r="B57" s="24">
        <f>B32</f>
        <v>165000</v>
      </c>
      <c r="C57" s="24">
        <f>B59</f>
        <v>165368.15625</v>
      </c>
      <c r="D57" s="24">
        <f t="shared" ref="D57:Y57" si="14">C59</f>
        <v>165737.13394863281</v>
      </c>
      <c r="E57" s="24">
        <f t="shared" si="14"/>
        <v>166106.93492875568</v>
      </c>
      <c r="F57" s="24">
        <f t="shared" si="14"/>
        <v>166477.56102731547</v>
      </c>
      <c r="G57" s="24">
        <f t="shared" si="14"/>
        <v>166849.01408535766</v>
      </c>
      <c r="H57" s="24">
        <f t="shared" si="14"/>
        <v>167221.29594803561</v>
      </c>
      <c r="I57" s="24">
        <f t="shared" si="14"/>
        <v>167594.40846461966</v>
      </c>
      <c r="J57" s="24">
        <f t="shared" si="14"/>
        <v>167968.35348850634</v>
      </c>
      <c r="K57" s="24">
        <f t="shared" si="14"/>
        <v>168343.13287722756</v>
      </c>
      <c r="L57" s="24">
        <f t="shared" si="14"/>
        <v>168718.74849245988</v>
      </c>
      <c r="M57" s="24">
        <f t="shared" si="14"/>
        <v>169095.20220003367</v>
      </c>
      <c r="N57" s="24">
        <f t="shared" si="14"/>
        <v>169472.4958699425</v>
      </c>
      <c r="O57" s="24">
        <f t="shared" si="14"/>
        <v>169850.63137635231</v>
      </c>
      <c r="P57" s="24">
        <f t="shared" si="14"/>
        <v>170229.61059761079</v>
      </c>
      <c r="Q57" s="24">
        <f t="shared" si="14"/>
        <v>170609.43541625672</v>
      </c>
      <c r="R57" s="24">
        <f t="shared" si="14"/>
        <v>170990.10771902924</v>
      </c>
      <c r="S57" s="24">
        <f t="shared" si="14"/>
        <v>171371.62939687734</v>
      </c>
      <c r="T57" s="24">
        <f t="shared" si="14"/>
        <v>171754.00234496911</v>
      </c>
      <c r="U57" s="24">
        <f t="shared" si="14"/>
        <v>172137.22846270131</v>
      </c>
      <c r="V57" s="24">
        <f t="shared" si="14"/>
        <v>172521.30965370871</v>
      </c>
      <c r="W57" s="24">
        <f t="shared" si="14"/>
        <v>172906.24782587355</v>
      </c>
      <c r="X57" s="24">
        <f t="shared" si="14"/>
        <v>173292.04489133504</v>
      </c>
      <c r="Y57" s="24">
        <f t="shared" si="14"/>
        <v>173678.70276649884</v>
      </c>
    </row>
    <row r="58" spans="1:25">
      <c r="A58" s="4" t="s">
        <v>2</v>
      </c>
      <c r="B58" s="24">
        <f>($B$30/12)*B57*0.85</f>
        <v>368.15625</v>
      </c>
      <c r="C58" s="24">
        <f>($B$30/12)*C57*0.85</f>
        <v>368.97769863281252</v>
      </c>
      <c r="D58" s="24">
        <f t="shared" ref="D58:Y58" si="15">($B$30/12)*D57*0.85</f>
        <v>369.80098012288693</v>
      </c>
      <c r="E58" s="24">
        <f t="shared" si="15"/>
        <v>370.62609855978616</v>
      </c>
      <c r="F58" s="24">
        <f t="shared" si="15"/>
        <v>371.45305804219765</v>
      </c>
      <c r="G58" s="24">
        <f t="shared" si="15"/>
        <v>372.28186267795428</v>
      </c>
      <c r="H58" s="24">
        <f t="shared" si="15"/>
        <v>373.11251658405445</v>
      </c>
      <c r="I58" s="24">
        <f t="shared" si="15"/>
        <v>373.94502388668263</v>
      </c>
      <c r="J58" s="24">
        <f t="shared" si="15"/>
        <v>374.77938872122979</v>
      </c>
      <c r="K58" s="24">
        <f t="shared" si="15"/>
        <v>375.61561523231404</v>
      </c>
      <c r="L58" s="24">
        <f t="shared" si="15"/>
        <v>376.45370757380113</v>
      </c>
      <c r="M58" s="24">
        <f t="shared" si="15"/>
        <v>377.29366990882511</v>
      </c>
      <c r="N58" s="24">
        <f t="shared" si="15"/>
        <v>378.13550640980924</v>
      </c>
      <c r="O58" s="24">
        <f t="shared" si="15"/>
        <v>378.97922125848612</v>
      </c>
      <c r="P58" s="24">
        <f t="shared" si="15"/>
        <v>379.82481864591909</v>
      </c>
      <c r="Q58" s="24">
        <f t="shared" si="15"/>
        <v>380.67230277252281</v>
      </c>
      <c r="R58" s="24">
        <f t="shared" si="15"/>
        <v>381.52167784808398</v>
      </c>
      <c r="S58" s="24">
        <f t="shared" si="15"/>
        <v>382.37294809178258</v>
      </c>
      <c r="T58" s="24">
        <f t="shared" si="15"/>
        <v>383.22611773221229</v>
      </c>
      <c r="U58" s="24">
        <f t="shared" si="15"/>
        <v>384.08119100740231</v>
      </c>
      <c r="V58" s="24">
        <f t="shared" si="15"/>
        <v>384.93817216483757</v>
      </c>
      <c r="W58" s="24">
        <f t="shared" si="15"/>
        <v>385.79706546148037</v>
      </c>
      <c r="X58" s="24">
        <f t="shared" si="15"/>
        <v>386.65787516379135</v>
      </c>
      <c r="Y58" s="24">
        <f t="shared" si="15"/>
        <v>387.52060554775056</v>
      </c>
    </row>
    <row r="59" spans="1:25">
      <c r="A59" s="4" t="s">
        <v>19</v>
      </c>
      <c r="B59" s="24">
        <f>B57+B58</f>
        <v>165368.15625</v>
      </c>
      <c r="C59" s="24">
        <f>C57+C58</f>
        <v>165737.13394863281</v>
      </c>
      <c r="D59" s="24">
        <f t="shared" ref="D59:Y59" si="16">D57+D58</f>
        <v>166106.93492875568</v>
      </c>
      <c r="E59" s="24">
        <f t="shared" si="16"/>
        <v>166477.56102731547</v>
      </c>
      <c r="F59" s="24">
        <f t="shared" si="16"/>
        <v>166849.01408535766</v>
      </c>
      <c r="G59" s="24">
        <f t="shared" si="16"/>
        <v>167221.29594803561</v>
      </c>
      <c r="H59" s="24">
        <f t="shared" si="16"/>
        <v>167594.40846461966</v>
      </c>
      <c r="I59" s="24">
        <f t="shared" si="16"/>
        <v>167968.35348850634</v>
      </c>
      <c r="J59" s="24">
        <f t="shared" si="16"/>
        <v>168343.13287722756</v>
      </c>
      <c r="K59" s="24">
        <f t="shared" si="16"/>
        <v>168718.74849245988</v>
      </c>
      <c r="L59" s="24">
        <f t="shared" si="16"/>
        <v>169095.20220003367</v>
      </c>
      <c r="M59" s="24">
        <f t="shared" si="16"/>
        <v>169472.4958699425</v>
      </c>
      <c r="N59" s="24">
        <f t="shared" si="16"/>
        <v>169850.63137635231</v>
      </c>
      <c r="O59" s="24">
        <f t="shared" si="16"/>
        <v>170229.61059761079</v>
      </c>
      <c r="P59" s="24">
        <f t="shared" si="16"/>
        <v>170609.43541625672</v>
      </c>
      <c r="Q59" s="24">
        <f t="shared" si="16"/>
        <v>170990.10771902924</v>
      </c>
      <c r="R59" s="24">
        <f t="shared" si="16"/>
        <v>171371.62939687734</v>
      </c>
      <c r="S59" s="24">
        <f t="shared" si="16"/>
        <v>171754.00234496911</v>
      </c>
      <c r="T59" s="24">
        <f t="shared" si="16"/>
        <v>172137.22846270131</v>
      </c>
      <c r="U59" s="24">
        <f t="shared" si="16"/>
        <v>172521.30965370871</v>
      </c>
      <c r="V59" s="24">
        <f t="shared" si="16"/>
        <v>172906.24782587355</v>
      </c>
      <c r="W59" s="24">
        <f t="shared" si="16"/>
        <v>173292.04489133504</v>
      </c>
      <c r="X59" s="24">
        <f t="shared" si="16"/>
        <v>173678.70276649884</v>
      </c>
      <c r="Y59" s="24">
        <f t="shared" si="16"/>
        <v>174066.2233720466</v>
      </c>
    </row>
  </sheetData>
  <mergeCells count="5">
    <mergeCell ref="A1:C1"/>
    <mergeCell ref="B55:M55"/>
    <mergeCell ref="N55:Y55"/>
    <mergeCell ref="B46:E46"/>
    <mergeCell ref="F46:I4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3:J27"/>
  <sheetViews>
    <sheetView topLeftCell="A7" workbookViewId="0">
      <selection activeCell="A29" sqref="A29"/>
    </sheetView>
  </sheetViews>
  <sheetFormatPr defaultRowHeight="15"/>
  <cols>
    <col min="1" max="1" width="71.85546875" bestFit="1" customWidth="1"/>
    <col min="2" max="2" width="13.28515625" bestFit="1" customWidth="1"/>
    <col min="3" max="3" width="22.85546875" bestFit="1" customWidth="1"/>
    <col min="7" max="7" width="11.5703125" bestFit="1" customWidth="1"/>
    <col min="8" max="10" width="10.5703125" bestFit="1" customWidth="1"/>
  </cols>
  <sheetData>
    <row r="3" spans="1:10">
      <c r="A3" s="29" t="s">
        <v>74</v>
      </c>
      <c r="B3" s="29" t="s">
        <v>45</v>
      </c>
      <c r="C3" s="29" t="s">
        <v>46</v>
      </c>
      <c r="G3" t="s">
        <v>67</v>
      </c>
    </row>
    <row r="4" spans="1:10">
      <c r="A4" s="4" t="s">
        <v>44</v>
      </c>
      <c r="B4" s="9">
        <f>100000*22</f>
        <v>2200000</v>
      </c>
      <c r="C4" s="9">
        <f>B4</f>
        <v>2200000</v>
      </c>
      <c r="G4" t="s">
        <v>45</v>
      </c>
      <c r="H4" t="s">
        <v>46</v>
      </c>
    </row>
    <row r="5" spans="1:10">
      <c r="A5" s="4" t="s">
        <v>47</v>
      </c>
      <c r="B5" s="9">
        <v>40000</v>
      </c>
      <c r="C5" s="9">
        <v>40000</v>
      </c>
      <c r="G5" s="22">
        <f>B25</f>
        <v>2001000</v>
      </c>
      <c r="H5" s="22">
        <f>C25</f>
        <v>1191000</v>
      </c>
    </row>
    <row r="6" spans="1:10">
      <c r="A6" s="4" t="s">
        <v>48</v>
      </c>
      <c r="B6" s="9"/>
      <c r="C6" s="9"/>
      <c r="F6" t="s">
        <v>68</v>
      </c>
      <c r="G6" s="2">
        <v>150000</v>
      </c>
      <c r="H6" s="2">
        <v>150000</v>
      </c>
    </row>
    <row r="7" spans="1:10">
      <c r="A7" s="4" t="s">
        <v>64</v>
      </c>
      <c r="B7" s="9">
        <f>B4-B5</f>
        <v>2160000</v>
      </c>
      <c r="C7" s="9">
        <f>C4-C5</f>
        <v>2160000</v>
      </c>
      <c r="F7" t="s">
        <v>69</v>
      </c>
      <c r="G7" s="2">
        <v>350000</v>
      </c>
      <c r="H7" s="2">
        <v>350000</v>
      </c>
      <c r="I7" s="28">
        <f>0.1*G7</f>
        <v>35000</v>
      </c>
      <c r="J7" s="28">
        <f>0.1*H7</f>
        <v>35000</v>
      </c>
    </row>
    <row r="8" spans="1:10">
      <c r="A8" s="4" t="s">
        <v>49</v>
      </c>
      <c r="B8" s="9">
        <f>MIN(60000,0.4*B7)</f>
        <v>60000</v>
      </c>
      <c r="C8" s="9">
        <f>MIN(60000,0.4*C7)</f>
        <v>60000</v>
      </c>
      <c r="F8" t="s">
        <v>70</v>
      </c>
      <c r="G8" s="2">
        <v>500000</v>
      </c>
      <c r="H8" s="2">
        <v>500000</v>
      </c>
      <c r="I8" s="28">
        <f>0.2*G8</f>
        <v>100000</v>
      </c>
      <c r="J8" s="28">
        <f>0.2*H8</f>
        <v>100000</v>
      </c>
    </row>
    <row r="9" spans="1:10">
      <c r="A9" s="4" t="s">
        <v>50</v>
      </c>
      <c r="B9" s="9"/>
      <c r="C9" s="9"/>
      <c r="F9" t="s">
        <v>71</v>
      </c>
      <c r="G9" s="22">
        <f>G5-SUM(G6:G8)</f>
        <v>1001000</v>
      </c>
      <c r="H9" s="22">
        <f>H5-SUM(H6:H8)</f>
        <v>191000</v>
      </c>
      <c r="I9" s="28">
        <f>0.3*G9</f>
        <v>300300</v>
      </c>
      <c r="J9" s="28">
        <f>0.3*H9</f>
        <v>57300</v>
      </c>
    </row>
    <row r="10" spans="1:10">
      <c r="A10" s="4" t="s">
        <v>53</v>
      </c>
      <c r="B10" s="9">
        <v>60000</v>
      </c>
      <c r="C10" s="9">
        <f>B10</f>
        <v>60000</v>
      </c>
      <c r="I10" s="28">
        <f>SUM(I7:I9)</f>
        <v>435300</v>
      </c>
      <c r="J10" s="28">
        <f>SUM(J7:J9)</f>
        <v>192300</v>
      </c>
    </row>
    <row r="11" spans="1:10">
      <c r="A11" s="4" t="s">
        <v>51</v>
      </c>
      <c r="B11" s="9"/>
      <c r="C11" s="9"/>
    </row>
    <row r="12" spans="1:10">
      <c r="A12" s="4" t="s">
        <v>54</v>
      </c>
      <c r="B12" s="9">
        <v>10000</v>
      </c>
      <c r="C12" s="9">
        <v>10000</v>
      </c>
    </row>
    <row r="13" spans="1:10">
      <c r="A13" s="4" t="s">
        <v>52</v>
      </c>
      <c r="B13" s="9"/>
      <c r="C13" s="9"/>
    </row>
    <row r="14" spans="1:10">
      <c r="A14" s="4" t="s">
        <v>55</v>
      </c>
      <c r="B14" s="9">
        <v>9000</v>
      </c>
      <c r="C14" s="9">
        <f>B14</f>
        <v>9000</v>
      </c>
    </row>
    <row r="15" spans="1:10">
      <c r="A15" s="4" t="s">
        <v>56</v>
      </c>
      <c r="B15" s="9"/>
      <c r="C15" s="9">
        <v>100000</v>
      </c>
    </row>
    <row r="16" spans="1:10">
      <c r="A16" s="4" t="s">
        <v>57</v>
      </c>
      <c r="B16" s="4"/>
      <c r="C16" s="4"/>
    </row>
    <row r="17" spans="1:3">
      <c r="A17" s="4" t="s">
        <v>58</v>
      </c>
      <c r="B17" s="4"/>
      <c r="C17" s="9">
        <f>MIN(0.12*5000000,100000)</f>
        <v>100000</v>
      </c>
    </row>
    <row r="18" spans="1:3">
      <c r="A18" s="4" t="s">
        <v>57</v>
      </c>
      <c r="B18" s="4"/>
      <c r="C18" s="9"/>
    </row>
    <row r="19" spans="1:3">
      <c r="A19" s="4" t="s">
        <v>59</v>
      </c>
      <c r="B19" s="4"/>
      <c r="C19" s="9">
        <f>MIN(0.15*C4,500000)</f>
        <v>330000</v>
      </c>
    </row>
    <row r="20" spans="1:3">
      <c r="A20" s="4" t="s">
        <v>60</v>
      </c>
      <c r="B20" s="4"/>
      <c r="C20" s="9"/>
    </row>
    <row r="21" spans="1:3">
      <c r="A21" s="4" t="s">
        <v>61</v>
      </c>
      <c r="B21" s="4"/>
      <c r="C21" s="9">
        <f>C19-C5-C12</f>
        <v>280000</v>
      </c>
    </row>
    <row r="22" spans="1:3">
      <c r="A22" s="4" t="s">
        <v>62</v>
      </c>
      <c r="B22" s="4"/>
      <c r="C22" s="4"/>
    </row>
    <row r="23" spans="1:3">
      <c r="A23" s="4" t="s">
        <v>63</v>
      </c>
      <c r="B23" s="30">
        <f>B7-SUM(B8:B21)</f>
        <v>2021000</v>
      </c>
      <c r="C23" s="30">
        <f>C7-SUM(C8:C21)</f>
        <v>1211000</v>
      </c>
    </row>
    <row r="24" spans="1:3">
      <c r="A24" s="4" t="s">
        <v>65</v>
      </c>
      <c r="B24" s="9">
        <f>20000</f>
        <v>20000</v>
      </c>
      <c r="C24" s="9">
        <f>20000</f>
        <v>20000</v>
      </c>
    </row>
    <row r="25" spans="1:3">
      <c r="A25" s="29" t="s">
        <v>66</v>
      </c>
      <c r="B25" s="32">
        <f>B23-B24</f>
        <v>2001000</v>
      </c>
      <c r="C25" s="32">
        <f>C23-C24</f>
        <v>1191000</v>
      </c>
    </row>
    <row r="26" spans="1:3">
      <c r="A26" s="4" t="s">
        <v>72</v>
      </c>
      <c r="B26" s="31">
        <f>I10</f>
        <v>435300</v>
      </c>
      <c r="C26" s="31">
        <f>J10</f>
        <v>192300</v>
      </c>
    </row>
    <row r="27" spans="1:3">
      <c r="A27" s="4" t="s">
        <v>73</v>
      </c>
      <c r="B27" s="4"/>
      <c r="C27" s="31">
        <f>B26-C26</f>
        <v>243000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Question</vt:lpstr>
      <vt:lpstr>QuizSolution</vt:lpstr>
      <vt:lpstr>TaxStrategy</vt:lpstr>
    </vt:vector>
  </TitlesOfParts>
  <Company>Haas School of Business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Watcharida</dc:creator>
  <cp:lastModifiedBy>Watcharida</cp:lastModifiedBy>
  <dcterms:created xsi:type="dcterms:W3CDTF">2013-01-18T15:39:21Z</dcterms:created>
  <dcterms:modified xsi:type="dcterms:W3CDTF">2013-01-18T17:13:37Z</dcterms:modified>
</cp:coreProperties>
</file>