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\_00Teaching61\ee431_1s2561\Lectures\"/>
    </mc:Choice>
  </mc:AlternateContent>
  <xr:revisionPtr revIDLastSave="13" documentId="11_BB8FC2BF2C699696D7B1CEB4A930592A108E939C" xr6:coauthVersionLast="34" xr6:coauthVersionMax="34" xr10:uidLastSave="{99A314AA-F12A-4F40-852B-4FA83E6C07B0}"/>
  <bookViews>
    <workbookView xWindow="480" yWindow="100" windowWidth="15200" windowHeight="8900" xr2:uid="{00000000-000D-0000-FFFF-FFFF00000000}"/>
  </bookViews>
  <sheets>
    <sheet name="Insurance Program" sheetId="6" r:id="rId1"/>
    <sheet name="PIT" sheetId="13" r:id="rId2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5" i="6" l="1"/>
  <c r="G15" i="6"/>
  <c r="G10" i="6"/>
  <c r="D32" i="13" l="1"/>
  <c r="D37" i="13" s="1"/>
  <c r="C32" i="13"/>
  <c r="C37" i="13" s="1"/>
  <c r="B32" i="13"/>
  <c r="B37" i="13" s="1"/>
  <c r="D4" i="13"/>
  <c r="D9" i="13" s="1"/>
  <c r="C4" i="13"/>
  <c r="C9" i="13" s="1"/>
  <c r="B4" i="13"/>
  <c r="B9" i="13" s="1"/>
  <c r="I20" i="6"/>
  <c r="J20" i="6" s="1"/>
  <c r="C20" i="6"/>
  <c r="G16" i="6"/>
  <c r="G11" i="6"/>
  <c r="G12" i="6" s="1"/>
  <c r="G13" i="6" s="1"/>
  <c r="G14" i="6" s="1"/>
  <c r="G6" i="6"/>
  <c r="B5" i="6"/>
  <c r="I19" i="6"/>
  <c r="I18" i="6"/>
  <c r="I17" i="6"/>
  <c r="I16" i="6"/>
  <c r="C19" i="6"/>
  <c r="C18" i="6"/>
  <c r="C17" i="6"/>
  <c r="C16" i="6"/>
  <c r="C15" i="6"/>
  <c r="I15" i="6"/>
  <c r="J15" i="6" s="1"/>
  <c r="I14" i="6"/>
  <c r="I13" i="6"/>
  <c r="I12" i="6"/>
  <c r="I11" i="6"/>
  <c r="I10" i="6"/>
  <c r="J10" i="6" s="1"/>
  <c r="I9" i="6"/>
  <c r="I8" i="6"/>
  <c r="I7" i="6"/>
  <c r="I6" i="6"/>
  <c r="J6" i="6" s="1"/>
  <c r="C14" i="6"/>
  <c r="C13" i="6"/>
  <c r="C12" i="6"/>
  <c r="C11" i="6"/>
  <c r="C10" i="6"/>
  <c r="I4" i="6"/>
  <c r="J4" i="6" s="1"/>
  <c r="I5" i="6"/>
  <c r="J5" i="6" s="1"/>
  <c r="C4" i="6"/>
  <c r="D4" i="6" s="1"/>
  <c r="C5" i="6"/>
  <c r="D5" i="6" s="1"/>
  <c r="C6" i="6"/>
  <c r="C7" i="6"/>
  <c r="C8" i="6"/>
  <c r="C9" i="6"/>
  <c r="C11" i="13" l="1"/>
  <c r="C20" i="13" s="1"/>
  <c r="C17" i="13"/>
  <c r="C26" i="13" s="1"/>
  <c r="C18" i="13"/>
  <c r="C27" i="13" s="1"/>
  <c r="D11" i="13"/>
  <c r="D20" i="13" s="1"/>
  <c r="D18" i="13"/>
  <c r="D27" i="13" s="1"/>
  <c r="D17" i="13"/>
  <c r="D26" i="13" s="1"/>
  <c r="B11" i="13"/>
  <c r="B20" i="13" s="1"/>
  <c r="B18" i="13"/>
  <c r="B27" i="13" s="1"/>
  <c r="B17" i="13"/>
  <c r="B26" i="13" s="1"/>
  <c r="D46" i="13"/>
  <c r="D55" i="13" s="1"/>
  <c r="D42" i="13"/>
  <c r="D51" i="13" s="1"/>
  <c r="D45" i="13"/>
  <c r="D54" i="13" s="1"/>
  <c r="D41" i="13"/>
  <c r="D50" i="13" s="1"/>
  <c r="D39" i="13"/>
  <c r="D48" i="13" s="1"/>
  <c r="D44" i="13"/>
  <c r="D53" i="13" s="1"/>
  <c r="D40" i="13"/>
  <c r="D49" i="13" s="1"/>
  <c r="D43" i="13"/>
  <c r="D52" i="13" s="1"/>
  <c r="C46" i="13"/>
  <c r="C55" i="13" s="1"/>
  <c r="C44" i="13"/>
  <c r="C53" i="13" s="1"/>
  <c r="C42" i="13"/>
  <c r="C51" i="13" s="1"/>
  <c r="C40" i="13"/>
  <c r="C49" i="13" s="1"/>
  <c r="C45" i="13"/>
  <c r="C54" i="13" s="1"/>
  <c r="C43" i="13"/>
  <c r="C52" i="13" s="1"/>
  <c r="C41" i="13"/>
  <c r="C50" i="13" s="1"/>
  <c r="C39" i="13"/>
  <c r="C48" i="13" s="1"/>
  <c r="B44" i="13"/>
  <c r="B53" i="13" s="1"/>
  <c r="B40" i="13"/>
  <c r="B49" i="13" s="1"/>
  <c r="B41" i="13"/>
  <c r="B50" i="13" s="1"/>
  <c r="B45" i="13"/>
  <c r="B54" i="13" s="1"/>
  <c r="B46" i="13"/>
  <c r="B55" i="13" s="1"/>
  <c r="B42" i="13"/>
  <c r="B51" i="13" s="1"/>
  <c r="B43" i="13"/>
  <c r="B52" i="13" s="1"/>
  <c r="B39" i="13"/>
  <c r="B48" i="13" s="1"/>
  <c r="J11" i="6"/>
  <c r="J14" i="6"/>
  <c r="J12" i="6"/>
  <c r="J13" i="6"/>
  <c r="G17" i="6"/>
  <c r="J17" i="6" s="1"/>
  <c r="J16" i="6"/>
  <c r="B6" i="6"/>
  <c r="B7" i="6" s="1"/>
  <c r="D7" i="6" s="1"/>
  <c r="D12" i="13"/>
  <c r="D21" i="13" s="1"/>
  <c r="D16" i="13"/>
  <c r="D25" i="13" s="1"/>
  <c r="D14" i="13"/>
  <c r="D23" i="13" s="1"/>
  <c r="D13" i="13"/>
  <c r="D22" i="13" s="1"/>
  <c r="D15" i="13"/>
  <c r="D24" i="13" s="1"/>
  <c r="C13" i="13"/>
  <c r="C22" i="13" s="1"/>
  <c r="C15" i="13"/>
  <c r="C24" i="13" s="1"/>
  <c r="C12" i="13"/>
  <c r="C21" i="13" s="1"/>
  <c r="C14" i="13"/>
  <c r="C23" i="13" s="1"/>
  <c r="C16" i="13"/>
  <c r="C25" i="13" s="1"/>
  <c r="B14" i="13"/>
  <c r="B23" i="13" s="1"/>
  <c r="B15" i="13"/>
  <c r="B24" i="13" s="1"/>
  <c r="B12" i="13"/>
  <c r="B21" i="13" s="1"/>
  <c r="B16" i="13"/>
  <c r="B25" i="13" s="1"/>
  <c r="B13" i="13"/>
  <c r="B22" i="13" s="1"/>
  <c r="G7" i="6"/>
  <c r="J7" i="6" s="1"/>
  <c r="B28" i="13" l="1"/>
  <c r="B60" i="13" s="1"/>
  <c r="B62" i="13" s="1"/>
  <c r="D28" i="13"/>
  <c r="D60" i="13" s="1"/>
  <c r="C28" i="13"/>
  <c r="C60" i="13" s="1"/>
  <c r="B56" i="13"/>
  <c r="B61" i="13" s="1"/>
  <c r="D56" i="13"/>
  <c r="D61" i="13" s="1"/>
  <c r="C56" i="13"/>
  <c r="C61" i="13" s="1"/>
  <c r="B8" i="6"/>
  <c r="B9" i="6" s="1"/>
  <c r="G18" i="6"/>
  <c r="G8" i="6"/>
  <c r="D6" i="6"/>
  <c r="D8" i="6"/>
  <c r="C62" i="13" l="1"/>
  <c r="D62" i="13"/>
  <c r="G19" i="6"/>
  <c r="J18" i="6"/>
  <c r="J8" i="6"/>
  <c r="G9" i="6"/>
  <c r="D9" i="6"/>
  <c r="B10" i="6"/>
  <c r="G22" i="6" l="1"/>
  <c r="J9" i="6"/>
  <c r="J19" i="6"/>
  <c r="D10" i="6"/>
  <c r="B11" i="6"/>
  <c r="J22" i="6" l="1"/>
  <c r="B22" i="6"/>
  <c r="D11" i="6"/>
  <c r="D12" i="6" l="1"/>
  <c r="D14" i="6" l="1"/>
  <c r="D13" i="6"/>
  <c r="D22" i="6" l="1"/>
</calcChain>
</file>

<file path=xl/sharedStrings.xml><?xml version="1.0" encoding="utf-8"?>
<sst xmlns="http://schemas.openxmlformats.org/spreadsheetml/2006/main" count="87" uniqueCount="39">
  <si>
    <r>
      <t>i</t>
    </r>
    <r>
      <rPr>
        <sz val="10"/>
        <rFont val="Arial"/>
        <charset val="222"/>
      </rPr>
      <t xml:space="preserve"> = </t>
    </r>
  </si>
  <si>
    <t>PV</t>
  </si>
  <si>
    <t>Discount Factor</t>
  </si>
  <si>
    <t>Payments</t>
  </si>
  <si>
    <t>Total</t>
  </si>
  <si>
    <t>Year (end)</t>
  </si>
  <si>
    <t>Returns</t>
  </si>
  <si>
    <t>SCB Best Saving 15/8</t>
  </si>
  <si>
    <t>Assessible Income</t>
  </si>
  <si>
    <t>Case 1</t>
  </si>
  <si>
    <t>Income = 20,000 baht/month</t>
  </si>
  <si>
    <t>Case 2</t>
  </si>
  <si>
    <t>Income = 40,000 baht/month</t>
  </si>
  <si>
    <t>Case 3</t>
  </si>
  <si>
    <t>Income 100,000 baht/month</t>
  </si>
  <si>
    <t xml:space="preserve">     Less Allowance(s)</t>
  </si>
  <si>
    <t xml:space="preserve">          (a) Personal</t>
  </si>
  <si>
    <t xml:space="preserve">          (b) Life insurances</t>
  </si>
  <si>
    <t>Tax Calculation</t>
  </si>
  <si>
    <t>Bracket 1 (0 - 150,000)</t>
  </si>
  <si>
    <t>Bracket 2 (150,001 - 300,000)</t>
  </si>
  <si>
    <t>Bracket 3 (300,001 - 500,000)</t>
  </si>
  <si>
    <t>Tax from:</t>
  </si>
  <si>
    <t>Bracket 4 (500,001 - 750,000)</t>
  </si>
  <si>
    <t>Bracket 5 (750,001 - 1,000,000)</t>
  </si>
  <si>
    <t>Bracket 6 (1,000,001 - 2,000,000)</t>
  </si>
  <si>
    <t>Bracket 7 (2,000,001 - 4,000,000)</t>
  </si>
  <si>
    <t>Total Tax</t>
  </si>
  <si>
    <r>
      <t xml:space="preserve">     </t>
    </r>
    <r>
      <rPr>
        <b/>
        <u/>
        <sz val="18"/>
        <rFont val="TH SarabunPSK"/>
        <family val="2"/>
      </rPr>
      <t>Less</t>
    </r>
    <r>
      <rPr>
        <b/>
        <sz val="18"/>
        <rFont val="TH SarabunPSK"/>
        <family val="2"/>
      </rPr>
      <t xml:space="preserve"> Personal Expenses</t>
    </r>
  </si>
  <si>
    <t>Net Income Before Tax</t>
  </si>
  <si>
    <t>W Life Insurance</t>
  </si>
  <si>
    <t>W/O Life Insurance</t>
  </si>
  <si>
    <t>Tax Benefits</t>
  </si>
  <si>
    <t>Bracket 7 (2,000,001 - 5,000,000)</t>
  </si>
  <si>
    <t>Bracket8 (Over 5,000,000)</t>
  </si>
  <si>
    <t xml:space="preserve">Tax Benefit </t>
  </si>
  <si>
    <t>Total tax without life insurance</t>
  </si>
  <si>
    <t>Total tax with life insurance</t>
  </si>
  <si>
    <t>Sum assured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</si>
</sst>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12" x14ac:knownFonts="1">
    <font>
      <sz val="10"/>
      <name val="Arial"/>
      <charset val="222"/>
    </font>
    <font>
      <sz val="10"/>
      <name val="Arial"/>
      <charset val="222"/>
    </font>
    <font>
      <i/>
      <sz val="10"/>
      <name val="Arial"/>
      <family val="2"/>
    </font>
    <font>
      <sz val="8"/>
      <name val="Arial"/>
      <family val="2"/>
    </font>
    <font>
      <sz val="14"/>
      <name val="TH SarabunPSK"/>
      <family val="2"/>
    </font>
    <font>
      <sz val="16"/>
      <name val="TH SarabunPSK"/>
      <family val="2"/>
    </font>
    <font>
      <b/>
      <i/>
      <u/>
      <sz val="14"/>
      <name val="TH SarabunPSK"/>
      <family val="2"/>
    </font>
    <font>
      <i/>
      <sz val="14"/>
      <name val="TH SarabunPSK"/>
      <family val="2"/>
    </font>
    <font>
      <sz val="18"/>
      <name val="TH SarabunPSK"/>
      <family val="2"/>
    </font>
    <font>
      <b/>
      <sz val="18"/>
      <name val="TH SarabunPSK"/>
      <family val="2"/>
    </font>
    <font>
      <b/>
      <u/>
      <sz val="18"/>
      <name val="TH SarabunPSK"/>
      <family val="2"/>
    </font>
    <font>
      <b/>
      <sz val="16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right"/>
    </xf>
    <xf numFmtId="9" fontId="0" fillId="0" borderId="0" xfId="2" applyFont="1"/>
    <xf numFmtId="164" fontId="0" fillId="0" borderId="0" xfId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0" fontId="0" fillId="0" borderId="0" xfId="2" applyNumberFormat="1" applyFont="1"/>
    <xf numFmtId="0" fontId="0" fillId="2" borderId="2" xfId="0" applyFill="1" applyBorder="1" applyAlignment="1">
      <alignment horizontal="center" vertical="center" wrapText="1"/>
    </xf>
    <xf numFmtId="164" fontId="0" fillId="2" borderId="1" xfId="0" applyNumberFormat="1" applyFill="1" applyBorder="1"/>
    <xf numFmtId="0" fontId="0" fillId="0" borderId="3" xfId="0" applyBorder="1" applyAlignment="1">
      <alignment horizontal="center"/>
    </xf>
    <xf numFmtId="164" fontId="0" fillId="0" borderId="3" xfId="1" applyFont="1" applyBorder="1"/>
    <xf numFmtId="0" fontId="0" fillId="0" borderId="0" xfId="0" applyBorder="1" applyAlignment="1">
      <alignment horizontal="center"/>
    </xf>
    <xf numFmtId="164" fontId="0" fillId="0" borderId="0" xfId="1" applyFont="1" applyBorder="1"/>
    <xf numFmtId="0" fontId="0" fillId="0" borderId="4" xfId="0" applyBorder="1" applyAlignment="1">
      <alignment horizontal="center"/>
    </xf>
    <xf numFmtId="164" fontId="0" fillId="0" borderId="4" xfId="1" applyFont="1" applyBorder="1"/>
    <xf numFmtId="164" fontId="2" fillId="0" borderId="0" xfId="1" applyFont="1" applyAlignment="1">
      <alignment horizontal="right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/>
    <xf numFmtId="164" fontId="0" fillId="2" borderId="1" xfId="0" applyNumberFormat="1" applyFill="1" applyBorder="1" applyAlignment="1"/>
    <xf numFmtId="9" fontId="0" fillId="0" borderId="0" xfId="0" applyNumberFormat="1"/>
    <xf numFmtId="0" fontId="5" fillId="0" borderId="0" xfId="0" applyFont="1"/>
    <xf numFmtId="0" fontId="9" fillId="0" borderId="5" xfId="0" applyFont="1" applyBorder="1"/>
    <xf numFmtId="3" fontId="8" fillId="0" borderId="5" xfId="0" applyNumberFormat="1" applyFont="1" applyBorder="1"/>
    <xf numFmtId="3" fontId="9" fillId="0" borderId="5" xfId="0" applyNumberFormat="1" applyFont="1" applyBorder="1"/>
    <xf numFmtId="0" fontId="6" fillId="3" borderId="5" xfId="0" applyFont="1" applyFill="1" applyBorder="1" applyAlignment="1">
      <alignment horizontal="center"/>
    </xf>
    <xf numFmtId="3" fontId="4" fillId="3" borderId="5" xfId="0" applyNumberFormat="1" applyFont="1" applyFill="1" applyBorder="1"/>
    <xf numFmtId="0" fontId="7" fillId="3" borderId="5" xfId="0" applyFont="1" applyFill="1" applyBorder="1"/>
    <xf numFmtId="0" fontId="7" fillId="4" borderId="5" xfId="0" applyFont="1" applyFill="1" applyBorder="1"/>
    <xf numFmtId="3" fontId="7" fillId="4" borderId="5" xfId="0" applyNumberFormat="1" applyFont="1" applyFill="1" applyBorder="1"/>
    <xf numFmtId="0" fontId="10" fillId="5" borderId="5" xfId="0" applyFont="1" applyFill="1" applyBorder="1" applyAlignment="1">
      <alignment horizontal="center"/>
    </xf>
    <xf numFmtId="3" fontId="9" fillId="5" borderId="5" xfId="0" applyNumberFormat="1" applyFont="1" applyFill="1" applyBorder="1"/>
    <xf numFmtId="0" fontId="9" fillId="5" borderId="5" xfId="0" applyFont="1" applyFill="1" applyBorder="1" applyAlignment="1">
      <alignment horizontal="center"/>
    </xf>
    <xf numFmtId="0" fontId="9" fillId="5" borderId="5" xfId="0" applyFont="1" applyFill="1" applyBorder="1"/>
    <xf numFmtId="0" fontId="11" fillId="0" borderId="5" xfId="0" applyFont="1" applyBorder="1"/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zoomScaleNormal="100" workbookViewId="0">
      <selection activeCell="C3" sqref="C3"/>
    </sheetView>
  </sheetViews>
  <sheetFormatPr defaultRowHeight="12.5" x14ac:dyDescent="0.25"/>
  <cols>
    <col min="2" max="2" width="13" bestFit="1" customWidth="1"/>
    <col min="4" max="4" width="14" bestFit="1" customWidth="1"/>
    <col min="5" max="5" width="4.453125" customWidth="1"/>
    <col min="7" max="7" width="15" bestFit="1" customWidth="1"/>
    <col min="8" max="8" width="15" customWidth="1"/>
    <col min="9" max="9" width="13.81640625" bestFit="1" customWidth="1"/>
    <col min="10" max="10" width="14.1796875" bestFit="1" customWidth="1"/>
  </cols>
  <sheetData>
    <row r="1" spans="1:11" x14ac:dyDescent="0.25">
      <c r="A1" t="s">
        <v>7</v>
      </c>
    </row>
    <row r="2" spans="1:11" ht="13" x14ac:dyDescent="0.3">
      <c r="B2" s="1" t="s">
        <v>0</v>
      </c>
      <c r="C2" s="6">
        <v>2.8811327000000001E-2</v>
      </c>
      <c r="G2" s="1" t="s">
        <v>38</v>
      </c>
      <c r="H2" s="15">
        <v>500000</v>
      </c>
      <c r="J2" s="2"/>
    </row>
    <row r="3" spans="1:11" ht="25.5" customHeight="1" x14ac:dyDescent="0.25">
      <c r="A3" s="7" t="s">
        <v>5</v>
      </c>
      <c r="B3" s="7" t="s">
        <v>3</v>
      </c>
      <c r="C3" s="7" t="s">
        <v>2</v>
      </c>
      <c r="D3" s="7" t="s">
        <v>1</v>
      </c>
      <c r="E3" s="4"/>
      <c r="F3" s="7" t="s">
        <v>5</v>
      </c>
      <c r="G3" s="7" t="s">
        <v>6</v>
      </c>
      <c r="H3" s="7" t="s">
        <v>32</v>
      </c>
      <c r="I3" s="7" t="s">
        <v>2</v>
      </c>
      <c r="J3" s="7" t="s">
        <v>1</v>
      </c>
      <c r="K3" s="4"/>
    </row>
    <row r="4" spans="1:11" x14ac:dyDescent="0.25">
      <c r="A4" s="5">
        <v>0</v>
      </c>
      <c r="B4" s="3">
        <v>437500</v>
      </c>
      <c r="C4" s="3">
        <f>(1+$C$2)^A4</f>
        <v>1</v>
      </c>
      <c r="D4" s="3">
        <f t="shared" ref="D4:D14" si="0">B4/C4</f>
        <v>437500</v>
      </c>
      <c r="F4" s="9">
        <v>0</v>
      </c>
      <c r="G4" s="10">
        <v>0</v>
      </c>
      <c r="H4" s="10">
        <v>22000</v>
      </c>
      <c r="I4" s="10">
        <f>(1+$C$2)^F4</f>
        <v>1</v>
      </c>
      <c r="J4" s="10">
        <f>(G4+H4)/I4</f>
        <v>22000</v>
      </c>
    </row>
    <row r="5" spans="1:11" x14ac:dyDescent="0.25">
      <c r="A5" s="5">
        <v>1</v>
      </c>
      <c r="B5" s="3">
        <f>B4</f>
        <v>437500</v>
      </c>
      <c r="C5" s="3">
        <f t="shared" ref="C5:C20" si="1">(1+$C$2)^A5</f>
        <v>1.0288113270000001</v>
      </c>
      <c r="D5" s="3">
        <f t="shared" si="0"/>
        <v>425248.03967287578</v>
      </c>
      <c r="F5" s="11">
        <v>1</v>
      </c>
      <c r="G5" s="12">
        <f>0.02*$H$2</f>
        <v>10000</v>
      </c>
      <c r="H5" s="12">
        <v>22000</v>
      </c>
      <c r="I5" s="12">
        <f t="shared" ref="I5:I20" si="2">(1+$C$2)^F5</f>
        <v>1.0288113270000001</v>
      </c>
      <c r="J5" s="12">
        <f t="shared" ref="J5:J20" si="3">(G5+H5)/I5</f>
        <v>31103.856616073197</v>
      </c>
    </row>
    <row r="6" spans="1:11" x14ac:dyDescent="0.25">
      <c r="A6" s="5">
        <v>2</v>
      </c>
      <c r="B6" s="3">
        <f>B5</f>
        <v>437500</v>
      </c>
      <c r="C6" s="3">
        <f t="shared" si="1"/>
        <v>1.0584527465635012</v>
      </c>
      <c r="D6" s="3">
        <f t="shared" si="0"/>
        <v>413339.18913285417</v>
      </c>
      <c r="F6" s="11">
        <v>2</v>
      </c>
      <c r="G6" s="12">
        <f>G5</f>
        <v>10000</v>
      </c>
      <c r="H6" s="12">
        <v>22000</v>
      </c>
      <c r="I6" s="12">
        <f t="shared" si="2"/>
        <v>1.0584527465635012</v>
      </c>
      <c r="J6" s="12">
        <f t="shared" si="3"/>
        <v>30232.809262288763</v>
      </c>
    </row>
    <row r="7" spans="1:11" x14ac:dyDescent="0.25">
      <c r="A7" s="5">
        <v>3</v>
      </c>
      <c r="B7" s="3">
        <f t="shared" ref="B7:B11" si="4">B6</f>
        <v>437500</v>
      </c>
      <c r="C7" s="3">
        <f t="shared" si="1"/>
        <v>1.0889481747587904</v>
      </c>
      <c r="D7" s="3">
        <f t="shared" si="0"/>
        <v>401763.8397685081</v>
      </c>
      <c r="F7" s="11">
        <v>3</v>
      </c>
      <c r="G7" s="12">
        <f>G6</f>
        <v>10000</v>
      </c>
      <c r="H7" s="12">
        <v>22000</v>
      </c>
      <c r="I7" s="12">
        <f t="shared" si="2"/>
        <v>1.0889481747587904</v>
      </c>
      <c r="J7" s="12">
        <f t="shared" si="3"/>
        <v>29386.155137353737</v>
      </c>
    </row>
    <row r="8" spans="1:11" x14ac:dyDescent="0.25">
      <c r="A8" s="5">
        <v>4</v>
      </c>
      <c r="B8" s="3">
        <f t="shared" si="4"/>
        <v>437500</v>
      </c>
      <c r="C8" s="3">
        <f t="shared" si="1"/>
        <v>1.1203222167078193</v>
      </c>
      <c r="D8" s="3">
        <f t="shared" si="0"/>
        <v>390512.65205258381</v>
      </c>
      <c r="F8" s="11">
        <v>4</v>
      </c>
      <c r="G8" s="12">
        <f>G7</f>
        <v>10000</v>
      </c>
      <c r="H8" s="12">
        <v>22000</v>
      </c>
      <c r="I8" s="12">
        <f t="shared" si="2"/>
        <v>1.1203222167078193</v>
      </c>
      <c r="J8" s="12">
        <f t="shared" si="3"/>
        <v>28563.211121560413</v>
      </c>
    </row>
    <row r="9" spans="1:11" x14ac:dyDescent="0.25">
      <c r="A9" s="5">
        <v>5</v>
      </c>
      <c r="B9" s="3">
        <f t="shared" si="4"/>
        <v>437500</v>
      </c>
      <c r="C9" s="3">
        <f t="shared" si="1"/>
        <v>1.1526001864387532</v>
      </c>
      <c r="D9" s="3">
        <f t="shared" si="0"/>
        <v>379576.54800643906</v>
      </c>
      <c r="F9" s="11">
        <v>5</v>
      </c>
      <c r="G9" s="12">
        <f>G8</f>
        <v>10000</v>
      </c>
      <c r="H9" s="12">
        <v>22000</v>
      </c>
      <c r="I9" s="12">
        <f t="shared" si="2"/>
        <v>1.1526001864387532</v>
      </c>
      <c r="J9" s="12">
        <f t="shared" si="3"/>
        <v>27763.313225613827</v>
      </c>
    </row>
    <row r="10" spans="1:11" x14ac:dyDescent="0.25">
      <c r="A10" s="5">
        <v>6</v>
      </c>
      <c r="B10" s="3">
        <f t="shared" si="4"/>
        <v>437500</v>
      </c>
      <c r="C10" s="3">
        <f t="shared" si="1"/>
        <v>1.1858081273105012</v>
      </c>
      <c r="D10" s="3">
        <f t="shared" si="0"/>
        <v>368946.70387550956</v>
      </c>
      <c r="F10" s="11">
        <v>6</v>
      </c>
      <c r="G10" s="12">
        <f>0.03*$H$2</f>
        <v>15000</v>
      </c>
      <c r="H10" s="12">
        <v>22000</v>
      </c>
      <c r="I10" s="12">
        <f t="shared" si="2"/>
        <v>1.1858081273105012</v>
      </c>
      <c r="J10" s="12">
        <f t="shared" si="3"/>
        <v>31202.349813471665</v>
      </c>
    </row>
    <row r="11" spans="1:11" x14ac:dyDescent="0.25">
      <c r="A11" s="5">
        <v>7</v>
      </c>
      <c r="B11" s="3">
        <f t="shared" si="4"/>
        <v>437500</v>
      </c>
      <c r="C11" s="3">
        <f t="shared" si="1"/>
        <v>1.2199728330257018</v>
      </c>
      <c r="D11" s="3">
        <f t="shared" si="0"/>
        <v>358614.54300989583</v>
      </c>
      <c r="F11" s="11">
        <v>7</v>
      </c>
      <c r="G11" s="12">
        <f>G10</f>
        <v>15000</v>
      </c>
      <c r="H11" s="12">
        <v>22000</v>
      </c>
      <c r="I11" s="12">
        <f t="shared" si="2"/>
        <v>1.2199728330257018</v>
      </c>
      <c r="J11" s="12">
        <f t="shared" si="3"/>
        <v>30328.544208836905</v>
      </c>
    </row>
    <row r="12" spans="1:11" x14ac:dyDescent="0.25">
      <c r="A12" s="5">
        <v>8</v>
      </c>
      <c r="B12" s="3"/>
      <c r="C12" s="3">
        <f t="shared" si="1"/>
        <v>1.2551218692491219</v>
      </c>
      <c r="D12" s="3">
        <f t="shared" si="0"/>
        <v>0</v>
      </c>
      <c r="F12" s="11">
        <v>8</v>
      </c>
      <c r="G12" s="12">
        <f>G11</f>
        <v>15000</v>
      </c>
      <c r="H12" s="12"/>
      <c r="I12" s="12">
        <f t="shared" si="2"/>
        <v>1.2551218692491219</v>
      </c>
      <c r="J12" s="12">
        <f t="shared" si="3"/>
        <v>11951.030706662586</v>
      </c>
    </row>
    <row r="13" spans="1:11" x14ac:dyDescent="0.25">
      <c r="A13" s="5">
        <v>9</v>
      </c>
      <c r="B13" s="3"/>
      <c r="C13" s="3">
        <f t="shared" si="1"/>
        <v>1.2912835958489097</v>
      </c>
      <c r="D13" s="3">
        <f t="shared" si="0"/>
        <v>0</v>
      </c>
      <c r="F13" s="11">
        <v>9</v>
      </c>
      <c r="G13" s="12">
        <f>G12</f>
        <v>15000</v>
      </c>
      <c r="H13" s="12"/>
      <c r="I13" s="12">
        <f t="shared" si="2"/>
        <v>1.2912835958489097</v>
      </c>
      <c r="J13" s="12">
        <f t="shared" si="3"/>
        <v>11616.348297322533</v>
      </c>
    </row>
    <row r="14" spans="1:11" x14ac:dyDescent="0.25">
      <c r="A14" s="5">
        <v>10</v>
      </c>
      <c r="B14" s="3"/>
      <c r="C14" s="3">
        <f t="shared" si="1"/>
        <v>1.3284871897786488</v>
      </c>
      <c r="D14" s="3">
        <f t="shared" si="0"/>
        <v>0</v>
      </c>
      <c r="F14" s="11">
        <v>10</v>
      </c>
      <c r="G14" s="12">
        <f>G13</f>
        <v>15000</v>
      </c>
      <c r="H14" s="12"/>
      <c r="I14" s="12">
        <f t="shared" si="2"/>
        <v>1.3284871897786488</v>
      </c>
      <c r="J14" s="12">
        <f t="shared" si="3"/>
        <v>11291.03849507144</v>
      </c>
    </row>
    <row r="15" spans="1:11" x14ac:dyDescent="0.25">
      <c r="A15" s="5">
        <v>11</v>
      </c>
      <c r="C15" s="3">
        <f t="shared" si="1"/>
        <v>1.3667626686186725</v>
      </c>
      <c r="F15" s="11">
        <v>11</v>
      </c>
      <c r="G15" s="12">
        <f>0.04*$H$2</f>
        <v>20000</v>
      </c>
      <c r="H15" s="12"/>
      <c r="I15" s="12">
        <f t="shared" si="2"/>
        <v>1.3667626686186725</v>
      </c>
      <c r="J15" s="12">
        <f t="shared" si="3"/>
        <v>14633.118433219375</v>
      </c>
    </row>
    <row r="16" spans="1:11" x14ac:dyDescent="0.25">
      <c r="A16" s="5">
        <v>12</v>
      </c>
      <c r="C16" s="3">
        <f t="shared" si="1"/>
        <v>1.4061409147956381</v>
      </c>
      <c r="F16" s="11">
        <v>12</v>
      </c>
      <c r="G16" s="12">
        <f>G15</f>
        <v>20000</v>
      </c>
      <c r="H16" s="12"/>
      <c r="I16" s="12">
        <f t="shared" si="2"/>
        <v>1.4061409147956381</v>
      </c>
      <c r="J16" s="12">
        <f t="shared" si="3"/>
        <v>14223.325549777283</v>
      </c>
    </row>
    <row r="17" spans="1:10" x14ac:dyDescent="0.25">
      <c r="A17" s="5">
        <v>13</v>
      </c>
      <c r="C17" s="3">
        <f t="shared" si="1"/>
        <v>1.4466537004998943</v>
      </c>
      <c r="F17" s="11">
        <v>13</v>
      </c>
      <c r="G17" s="12">
        <f>G16</f>
        <v>20000</v>
      </c>
      <c r="H17" s="12"/>
      <c r="I17" s="12">
        <f t="shared" si="2"/>
        <v>1.4466537004998943</v>
      </c>
      <c r="J17" s="12">
        <f t="shared" si="3"/>
        <v>13825.008703250098</v>
      </c>
    </row>
    <row r="18" spans="1:10" x14ac:dyDescent="0.25">
      <c r="A18" s="5">
        <v>14</v>
      </c>
      <c r="C18" s="3">
        <f t="shared" si="1"/>
        <v>1.488333713320757</v>
      </c>
      <c r="F18" s="11">
        <v>14</v>
      </c>
      <c r="G18" s="12">
        <f>G17</f>
        <v>20000</v>
      </c>
      <c r="H18" s="12"/>
      <c r="I18" s="12">
        <f t="shared" si="2"/>
        <v>1.488333713320757</v>
      </c>
      <c r="J18" s="12">
        <f t="shared" si="3"/>
        <v>13437.846513182973</v>
      </c>
    </row>
    <row r="19" spans="1:10" x14ac:dyDescent="0.25">
      <c r="A19" s="5">
        <v>15</v>
      </c>
      <c r="C19" s="3">
        <f t="shared" si="1"/>
        <v>1.5312145826203658</v>
      </c>
      <c r="F19" s="11">
        <v>15</v>
      </c>
      <c r="G19" s="12">
        <f>G18</f>
        <v>20000</v>
      </c>
      <c r="H19" s="12"/>
      <c r="I19" s="12">
        <f t="shared" si="2"/>
        <v>1.5312145826203658</v>
      </c>
      <c r="J19" s="12">
        <f t="shared" si="3"/>
        <v>13061.526599213823</v>
      </c>
    </row>
    <row r="20" spans="1:10" x14ac:dyDescent="0.25">
      <c r="A20" s="5">
        <v>15</v>
      </c>
      <c r="C20" s="3">
        <f t="shared" si="1"/>
        <v>1.5312145826203658</v>
      </c>
      <c r="F20" s="11">
        <v>15</v>
      </c>
      <c r="G20" s="12">
        <v>4350000</v>
      </c>
      <c r="H20" s="12"/>
      <c r="I20" s="12">
        <f t="shared" si="2"/>
        <v>1.5312145826203658</v>
      </c>
      <c r="J20" s="12">
        <f t="shared" si="3"/>
        <v>2840882.0353290066</v>
      </c>
    </row>
    <row r="21" spans="1:10" x14ac:dyDescent="0.25">
      <c r="A21" s="5"/>
      <c r="C21" s="3"/>
      <c r="F21" s="13"/>
      <c r="G21" s="14"/>
      <c r="H21" s="14"/>
      <c r="I21" s="14"/>
      <c r="J21" s="12"/>
    </row>
    <row r="22" spans="1:10" ht="13" thickBot="1" x14ac:dyDescent="0.3">
      <c r="A22" s="16" t="s">
        <v>4</v>
      </c>
      <c r="B22" s="18">
        <f>SUM(B4:B21)</f>
        <v>3500000</v>
      </c>
      <c r="C22" s="17"/>
      <c r="D22" s="8">
        <f>SUM(D4:D21)</f>
        <v>3175501.5155186662</v>
      </c>
      <c r="F22" s="16" t="s">
        <v>4</v>
      </c>
      <c r="G22" s="18">
        <f>SUM(G4:G20)</f>
        <v>4575000</v>
      </c>
      <c r="H22" s="18"/>
      <c r="I22" s="17"/>
      <c r="J22" s="8">
        <f>SUM(J4:J21)</f>
        <v>3175501.5180119053</v>
      </c>
    </row>
    <row r="23" spans="1:10" ht="13" thickTop="1" x14ac:dyDescent="0.25"/>
    <row r="27" spans="1:10" x14ac:dyDescent="0.25">
      <c r="B27" s="19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62"/>
  <sheetViews>
    <sheetView workbookViewId="0">
      <selection activeCell="A58" sqref="A58:D62"/>
    </sheetView>
  </sheetViews>
  <sheetFormatPr defaultColWidth="9.1796875" defaultRowHeight="20.5" x14ac:dyDescent="0.45"/>
  <cols>
    <col min="1" max="1" width="32" style="20" bestFit="1" customWidth="1"/>
    <col min="2" max="3" width="33.81640625" style="20" bestFit="1" customWidth="1"/>
    <col min="4" max="4" width="33" style="20" bestFit="1" customWidth="1"/>
    <col min="5" max="16384" width="9.1796875" style="20"/>
  </cols>
  <sheetData>
    <row r="2" spans="1:4" ht="23" x14ac:dyDescent="0.5">
      <c r="A2" s="34" t="s">
        <v>31</v>
      </c>
      <c r="B2" s="31" t="s">
        <v>9</v>
      </c>
      <c r="C2" s="31" t="s">
        <v>11</v>
      </c>
      <c r="D2" s="31" t="s">
        <v>13</v>
      </c>
    </row>
    <row r="3" spans="1:4" ht="23" x14ac:dyDescent="0.5">
      <c r="A3" s="35"/>
      <c r="B3" s="32" t="s">
        <v>10</v>
      </c>
      <c r="C3" s="32" t="s">
        <v>12</v>
      </c>
      <c r="D3" s="32" t="s">
        <v>14</v>
      </c>
    </row>
    <row r="4" spans="1:4" ht="23" x14ac:dyDescent="0.5">
      <c r="A4" s="21" t="s">
        <v>8</v>
      </c>
      <c r="B4" s="22">
        <f>20000*12</f>
        <v>240000</v>
      </c>
      <c r="C4" s="22">
        <f>40000*12</f>
        <v>480000</v>
      </c>
      <c r="D4" s="22">
        <f>100000*12</f>
        <v>1200000</v>
      </c>
    </row>
    <row r="5" spans="1:4" ht="23" x14ac:dyDescent="0.5">
      <c r="A5" s="21" t="s">
        <v>28</v>
      </c>
      <c r="B5" s="22">
        <v>100000</v>
      </c>
      <c r="C5" s="22">
        <v>100000</v>
      </c>
      <c r="D5" s="22">
        <v>100000</v>
      </c>
    </row>
    <row r="6" spans="1:4" ht="23" x14ac:dyDescent="0.5">
      <c r="A6" s="21" t="s">
        <v>15</v>
      </c>
      <c r="B6" s="22"/>
      <c r="C6" s="22"/>
      <c r="D6" s="22"/>
    </row>
    <row r="7" spans="1:4" ht="23" x14ac:dyDescent="0.5">
      <c r="A7" s="21" t="s">
        <v>16</v>
      </c>
      <c r="B7" s="22">
        <v>60000</v>
      </c>
      <c r="C7" s="22">
        <v>60000</v>
      </c>
      <c r="D7" s="22">
        <v>60000</v>
      </c>
    </row>
    <row r="8" spans="1:4" ht="23" x14ac:dyDescent="0.5">
      <c r="A8" s="21" t="s">
        <v>17</v>
      </c>
      <c r="B8" s="22"/>
      <c r="C8" s="22"/>
      <c r="D8" s="22"/>
    </row>
    <row r="9" spans="1:4" ht="23" x14ac:dyDescent="0.5">
      <c r="A9" s="21" t="s">
        <v>29</v>
      </c>
      <c r="B9" s="23">
        <f>B4-B5-SUM(B7:B8)</f>
        <v>80000</v>
      </c>
      <c r="C9" s="23">
        <f>C4-C5-SUM(C7:C8)</f>
        <v>320000</v>
      </c>
      <c r="D9" s="23">
        <f>D4-D5-SUM(D7:D8)</f>
        <v>1040000</v>
      </c>
    </row>
    <row r="10" spans="1:4" x14ac:dyDescent="0.45">
      <c r="A10" s="24" t="s">
        <v>18</v>
      </c>
      <c r="B10" s="25"/>
      <c r="C10" s="25"/>
      <c r="D10" s="25"/>
    </row>
    <row r="11" spans="1:4" x14ac:dyDescent="0.45">
      <c r="A11" s="27" t="s">
        <v>19</v>
      </c>
      <c r="B11" s="28">
        <f>IF(B9&lt;150000,B9,150000)</f>
        <v>80000</v>
      </c>
      <c r="C11" s="28">
        <f>IF(C9&lt;150000,C9,150000)</f>
        <v>150000</v>
      </c>
      <c r="D11" s="28">
        <f>IF(D9&lt;150000,D9,150000)</f>
        <v>150000</v>
      </c>
    </row>
    <row r="12" spans="1:4" x14ac:dyDescent="0.45">
      <c r="A12" s="27" t="s">
        <v>20</v>
      </c>
      <c r="B12" s="28">
        <f>IF(B9-150000&lt;=0,0,IF(B9-150000&lt;=150000,B9-150000,150000))</f>
        <v>0</v>
      </c>
      <c r="C12" s="28">
        <f>IF(C9-150000&lt;=0,0,IF(C9-150000&lt;=150000,C9-150000,150000))</f>
        <v>150000</v>
      </c>
      <c r="D12" s="28">
        <f>IF(D9-150000&lt;=0,0,IF(D9-150000&lt;=150000,D9-150000,150000))</f>
        <v>150000</v>
      </c>
    </row>
    <row r="13" spans="1:4" x14ac:dyDescent="0.45">
      <c r="A13" s="27" t="s">
        <v>21</v>
      </c>
      <c r="B13" s="28">
        <f>IF(B9-300000&lt;=0,0,IF(B9-300000&lt;=200000,B9-300000,200000))</f>
        <v>0</v>
      </c>
      <c r="C13" s="28">
        <f>IF(C9-300000&lt;=0,0,IF(C9-300000&lt;=200000,C9-300000,200000))</f>
        <v>20000</v>
      </c>
      <c r="D13" s="28">
        <f>IF(D9-300000&lt;=0,0,IF(D9-300000&lt;=200000,D9-300000,200000))</f>
        <v>200000</v>
      </c>
    </row>
    <row r="14" spans="1:4" x14ac:dyDescent="0.45">
      <c r="A14" s="27" t="s">
        <v>23</v>
      </c>
      <c r="B14" s="28">
        <f>IF(B9-500000&lt;=0,0,IF(B9-500000&lt;=250000,B9-500000,250000))</f>
        <v>0</v>
      </c>
      <c r="C14" s="28">
        <f>IF(C9-500000&lt;=0,0,IF(C9-500000&lt;=250000,C9-500000,250000))</f>
        <v>0</v>
      </c>
      <c r="D14" s="28">
        <f>IF(D9-500000&lt;=0,0,IF(D9-500000&lt;=250000,D9-500000,250000))</f>
        <v>250000</v>
      </c>
    </row>
    <row r="15" spans="1:4" x14ac:dyDescent="0.45">
      <c r="A15" s="27" t="s">
        <v>24</v>
      </c>
      <c r="B15" s="28">
        <f>IF(B9-750000&lt;=0,0,IF(B9-750000&lt;=250000,B9-750000,250000))</f>
        <v>0</v>
      </c>
      <c r="C15" s="28">
        <f>IF(C9-750000&lt;=0,0,IF(C9-750000&lt;=250000,C9-750000,250000))</f>
        <v>0</v>
      </c>
      <c r="D15" s="28">
        <f>IF(D9-750000&lt;=0,0,IF(D9-750000&lt;=250000,D9-750000,250000))</f>
        <v>250000</v>
      </c>
    </row>
    <row r="16" spans="1:4" x14ac:dyDescent="0.45">
      <c r="A16" s="27" t="s">
        <v>25</v>
      </c>
      <c r="B16" s="28">
        <f>IF(B9-1000000&lt;=0,0,IF(B9-1000000&lt;=1000000,B9-1000000,1000000))</f>
        <v>0</v>
      </c>
      <c r="C16" s="28">
        <f>IF(C9-1000000&lt;=0,0,IF(C9-1000000&lt;=1000000,C9-1000000,1000000))</f>
        <v>0</v>
      </c>
      <c r="D16" s="28">
        <f>IF(D9-1000000&lt;=0,0,IF(D9-1000000&lt;=1000000,D9-1000000,1000000))</f>
        <v>40000</v>
      </c>
    </row>
    <row r="17" spans="1:4" hidden="1" x14ac:dyDescent="0.45">
      <c r="A17" s="27" t="s">
        <v>33</v>
      </c>
      <c r="B17" s="28">
        <f>IF(B9-2000000&lt;=0,0,IF(B9-2000000&lt;=3000000,B9-2000000,3000000))</f>
        <v>0</v>
      </c>
      <c r="C17" s="28">
        <f>IF(C9-2000000&lt;=0,0,IF(C9-2000000&lt;=3000000,C9-2000000,3000000))</f>
        <v>0</v>
      </c>
      <c r="D17" s="28">
        <f>IF(D9-2000000&lt;=0,0,IF(D9-2000000&lt;=3000000,D9-2000000,3000000))</f>
        <v>0</v>
      </c>
    </row>
    <row r="18" spans="1:4" hidden="1" x14ac:dyDescent="0.45">
      <c r="A18" s="27" t="s">
        <v>34</v>
      </c>
      <c r="B18" s="28">
        <f>IF(B9-5000000&lt;=0,0,B9-5000000)</f>
        <v>0</v>
      </c>
      <c r="C18" s="28">
        <f>IF(C9-5000000&lt;=0,0,C9-5000000)</f>
        <v>0</v>
      </c>
      <c r="D18" s="28">
        <f>IF(D9-5000000&lt;=0,0,D9-5000000)</f>
        <v>0</v>
      </c>
    </row>
    <row r="19" spans="1:4" x14ac:dyDescent="0.45">
      <c r="A19" s="24" t="s">
        <v>22</v>
      </c>
      <c r="B19" s="26"/>
      <c r="C19" s="26"/>
      <c r="D19" s="26"/>
    </row>
    <row r="20" spans="1:4" x14ac:dyDescent="0.45">
      <c r="A20" s="27" t="s">
        <v>19</v>
      </c>
      <c r="B20" s="28">
        <f>0*B11</f>
        <v>0</v>
      </c>
      <c r="C20" s="28">
        <f>0*C11</f>
        <v>0</v>
      </c>
      <c r="D20" s="28">
        <f>0*D11</f>
        <v>0</v>
      </c>
    </row>
    <row r="21" spans="1:4" x14ac:dyDescent="0.45">
      <c r="A21" s="27" t="s">
        <v>20</v>
      </c>
      <c r="B21" s="28">
        <f>0.05*B12</f>
        <v>0</v>
      </c>
      <c r="C21" s="28">
        <f>0.05*C12</f>
        <v>7500</v>
      </c>
      <c r="D21" s="28">
        <f>0.05*D12</f>
        <v>7500</v>
      </c>
    </row>
    <row r="22" spans="1:4" x14ac:dyDescent="0.45">
      <c r="A22" s="27" t="s">
        <v>21</v>
      </c>
      <c r="B22" s="28">
        <f>0.1*B13</f>
        <v>0</v>
      </c>
      <c r="C22" s="28">
        <f>0.1*C13</f>
        <v>2000</v>
      </c>
      <c r="D22" s="28">
        <f>0.1*D13</f>
        <v>20000</v>
      </c>
    </row>
    <row r="23" spans="1:4" x14ac:dyDescent="0.45">
      <c r="A23" s="27" t="s">
        <v>23</v>
      </c>
      <c r="B23" s="28">
        <f>0.15*B14</f>
        <v>0</v>
      </c>
      <c r="C23" s="28">
        <f>0.15*C14</f>
        <v>0</v>
      </c>
      <c r="D23" s="28">
        <f>0.15*D14</f>
        <v>37500</v>
      </c>
    </row>
    <row r="24" spans="1:4" x14ac:dyDescent="0.45">
      <c r="A24" s="27" t="s">
        <v>24</v>
      </c>
      <c r="B24" s="28">
        <f>0.2*B15</f>
        <v>0</v>
      </c>
      <c r="C24" s="28">
        <f>0.2*C15</f>
        <v>0</v>
      </c>
      <c r="D24" s="28">
        <f>0.2*D15</f>
        <v>50000</v>
      </c>
    </row>
    <row r="25" spans="1:4" x14ac:dyDescent="0.45">
      <c r="A25" s="27" t="s">
        <v>25</v>
      </c>
      <c r="B25" s="28">
        <f>0.25*B16</f>
        <v>0</v>
      </c>
      <c r="C25" s="28">
        <f>0.25*C16</f>
        <v>0</v>
      </c>
      <c r="D25" s="28">
        <f>0.25*D16</f>
        <v>10000</v>
      </c>
    </row>
    <row r="26" spans="1:4" hidden="1" x14ac:dyDescent="0.45">
      <c r="A26" s="27" t="s">
        <v>26</v>
      </c>
      <c r="B26" s="28">
        <f>0.3*B17</f>
        <v>0</v>
      </c>
      <c r="C26" s="28">
        <f>0.3*C17</f>
        <v>0</v>
      </c>
      <c r="D26" s="28">
        <f>0.3*D17</f>
        <v>0</v>
      </c>
    </row>
    <row r="27" spans="1:4" hidden="1" x14ac:dyDescent="0.45">
      <c r="A27" s="27" t="s">
        <v>34</v>
      </c>
      <c r="B27" s="28">
        <f>0.35*B18</f>
        <v>0</v>
      </c>
      <c r="C27" s="28">
        <f>0.35*C18</f>
        <v>0</v>
      </c>
      <c r="D27" s="28">
        <f>0.35*D18</f>
        <v>0</v>
      </c>
    </row>
    <row r="28" spans="1:4" ht="23" x14ac:dyDescent="0.5">
      <c r="A28" s="29" t="s">
        <v>27</v>
      </c>
      <c r="B28" s="30">
        <f>SUM(B20:B27)</f>
        <v>0</v>
      </c>
      <c r="C28" s="30">
        <f>SUM(C20:C27)</f>
        <v>9500</v>
      </c>
      <c r="D28" s="30">
        <f>SUM(D20:D27)</f>
        <v>125000</v>
      </c>
    </row>
    <row r="30" spans="1:4" ht="23" x14ac:dyDescent="0.5">
      <c r="A30" s="34" t="s">
        <v>30</v>
      </c>
      <c r="B30" s="31" t="s">
        <v>9</v>
      </c>
      <c r="C30" s="31" t="s">
        <v>11</v>
      </c>
      <c r="D30" s="31" t="s">
        <v>13</v>
      </c>
    </row>
    <row r="31" spans="1:4" ht="23" x14ac:dyDescent="0.5">
      <c r="A31" s="35"/>
      <c r="B31" s="32" t="s">
        <v>10</v>
      </c>
      <c r="C31" s="32" t="s">
        <v>12</v>
      </c>
      <c r="D31" s="32" t="s">
        <v>14</v>
      </c>
    </row>
    <row r="32" spans="1:4" ht="23" x14ac:dyDescent="0.5">
      <c r="A32" s="21" t="s">
        <v>8</v>
      </c>
      <c r="B32" s="22">
        <f>20000*12</f>
        <v>240000</v>
      </c>
      <c r="C32" s="22">
        <f>40000*12</f>
        <v>480000</v>
      </c>
      <c r="D32" s="22">
        <f>100000*12</f>
        <v>1200000</v>
      </c>
    </row>
    <row r="33" spans="1:4" ht="23" x14ac:dyDescent="0.5">
      <c r="A33" s="21" t="s">
        <v>28</v>
      </c>
      <c r="B33" s="22">
        <v>100000</v>
      </c>
      <c r="C33" s="22">
        <v>100000</v>
      </c>
      <c r="D33" s="22">
        <v>100000</v>
      </c>
    </row>
    <row r="34" spans="1:4" ht="23" x14ac:dyDescent="0.5">
      <c r="A34" s="21" t="s">
        <v>15</v>
      </c>
      <c r="B34" s="22"/>
      <c r="C34" s="22"/>
      <c r="D34" s="22"/>
    </row>
    <row r="35" spans="1:4" ht="23" x14ac:dyDescent="0.5">
      <c r="A35" s="21" t="s">
        <v>16</v>
      </c>
      <c r="B35" s="22">
        <v>60000</v>
      </c>
      <c r="C35" s="22">
        <v>60000</v>
      </c>
      <c r="D35" s="22">
        <v>60000</v>
      </c>
    </row>
    <row r="36" spans="1:4" ht="23" x14ac:dyDescent="0.5">
      <c r="A36" s="21" t="s">
        <v>17</v>
      </c>
      <c r="B36" s="22">
        <v>100000</v>
      </c>
      <c r="C36" s="22">
        <v>100000</v>
      </c>
      <c r="D36" s="22">
        <v>100000</v>
      </c>
    </row>
    <row r="37" spans="1:4" ht="23" x14ac:dyDescent="0.5">
      <c r="A37" s="21" t="s">
        <v>29</v>
      </c>
      <c r="B37" s="23">
        <f>B32-B33-SUM(B35:B36)</f>
        <v>-20000</v>
      </c>
      <c r="C37" s="23">
        <f>C32-C33-SUM(C35:C36)</f>
        <v>220000</v>
      </c>
      <c r="D37" s="23">
        <f>D32-D33-SUM(D35:D36)</f>
        <v>940000</v>
      </c>
    </row>
    <row r="38" spans="1:4" x14ac:dyDescent="0.45">
      <c r="A38" s="24" t="s">
        <v>18</v>
      </c>
      <c r="B38" s="25"/>
      <c r="C38" s="25"/>
      <c r="D38" s="25"/>
    </row>
    <row r="39" spans="1:4" x14ac:dyDescent="0.45">
      <c r="A39" s="27" t="s">
        <v>19</v>
      </c>
      <c r="B39" s="28">
        <f>IF(B37&lt;150000,B37,150000)</f>
        <v>-20000</v>
      </c>
      <c r="C39" s="28">
        <f>IF(C37&lt;150000,C37,150000)</f>
        <v>150000</v>
      </c>
      <c r="D39" s="28">
        <f>IF(D37&lt;150000,D37,150000)</f>
        <v>150000</v>
      </c>
    </row>
    <row r="40" spans="1:4" x14ac:dyDescent="0.45">
      <c r="A40" s="27" t="s">
        <v>20</v>
      </c>
      <c r="B40" s="28">
        <f>IF(B37-150000&lt;=0,0,IF(B37-150000&lt;=150000,B37-150000,150000))</f>
        <v>0</v>
      </c>
      <c r="C40" s="28">
        <f>IF(C37-150000&lt;=0,0,IF(C37-150000&lt;=150000,C37-150000,150000))</f>
        <v>70000</v>
      </c>
      <c r="D40" s="28">
        <f>IF(D37-150000&lt;=0,0,IF(D37-150000&lt;=150000,D37-150000,150000))</f>
        <v>150000</v>
      </c>
    </row>
    <row r="41" spans="1:4" x14ac:dyDescent="0.45">
      <c r="A41" s="27" t="s">
        <v>21</v>
      </c>
      <c r="B41" s="28">
        <f>IF(B37-300000&lt;=0,0,IF(B37-300000&lt;=200000,B37-300000,200000))</f>
        <v>0</v>
      </c>
      <c r="C41" s="28">
        <f>IF(C37-300000&lt;=0,0,IF(C37-300000&lt;=200000,C37-300000,200000))</f>
        <v>0</v>
      </c>
      <c r="D41" s="28">
        <f>IF(D37-300000&lt;=0,0,IF(D37-300000&lt;=200000,D37-300000,200000))</f>
        <v>200000</v>
      </c>
    </row>
    <row r="42" spans="1:4" x14ac:dyDescent="0.45">
      <c r="A42" s="27" t="s">
        <v>23</v>
      </c>
      <c r="B42" s="28">
        <f>IF(B37-500000&lt;=0,0,IF(B37-500000&lt;=250000,B37-500000,250000))</f>
        <v>0</v>
      </c>
      <c r="C42" s="28">
        <f>IF(C37-500000&lt;=0,0,IF(C37-500000&lt;=250000,C37-500000,250000))</f>
        <v>0</v>
      </c>
      <c r="D42" s="28">
        <f>IF(D37-500000&lt;=0,0,IF(D37-500000&lt;=250000,D37-500000,250000))</f>
        <v>250000</v>
      </c>
    </row>
    <row r="43" spans="1:4" x14ac:dyDescent="0.45">
      <c r="A43" s="27" t="s">
        <v>24</v>
      </c>
      <c r="B43" s="28">
        <f>IF(B37-750000&lt;=0,0,IF(B37-750000&lt;=250000,B37-750000,250000))</f>
        <v>0</v>
      </c>
      <c r="C43" s="28">
        <f>IF(C37-750000&lt;=0,0,IF(C37-750000&lt;=250000,C37-750000,250000))</f>
        <v>0</v>
      </c>
      <c r="D43" s="28">
        <f>IF(D37-750000&lt;=0,0,IF(D37-750000&lt;=250000,D37-750000,250000))</f>
        <v>190000</v>
      </c>
    </row>
    <row r="44" spans="1:4" x14ac:dyDescent="0.45">
      <c r="A44" s="27" t="s">
        <v>25</v>
      </c>
      <c r="B44" s="28">
        <f>IF(B37-1000000&lt;=0,0,IF(B37-1000000&lt;=1000000,B37-1000000,1000000))</f>
        <v>0</v>
      </c>
      <c r="C44" s="28">
        <f>IF(C37-1000000&lt;=0,0,IF(C37-1000000&lt;=1000000,C37-1000000,1000000))</f>
        <v>0</v>
      </c>
      <c r="D44" s="28">
        <f>IF(D37-1000000&lt;=0,0,IF(D37-1000000&lt;=1000000,D37-1000000,1000000))</f>
        <v>0</v>
      </c>
    </row>
    <row r="45" spans="1:4" hidden="1" x14ac:dyDescent="0.45">
      <c r="A45" s="27" t="s">
        <v>33</v>
      </c>
      <c r="B45" s="28">
        <f>IF(B37-2000000&lt;=0,0,IF(B37-2000000&lt;=3000000,B37-2000000,3000000))</f>
        <v>0</v>
      </c>
      <c r="C45" s="28">
        <f>IF(C37-2000000&lt;=0,0,IF(C37-2000000&lt;=3000000,C37-2000000,3000000))</f>
        <v>0</v>
      </c>
      <c r="D45" s="28">
        <f>IF(D37-2000000&lt;=0,0,IF(D37-2000000&lt;=3000000,D37-2000000,3000000))</f>
        <v>0</v>
      </c>
    </row>
    <row r="46" spans="1:4" hidden="1" x14ac:dyDescent="0.45">
      <c r="A46" s="27" t="s">
        <v>34</v>
      </c>
      <c r="B46" s="28">
        <f>IF(B37-5000000&lt;=0,0,B37-5000000)</f>
        <v>0</v>
      </c>
      <c r="C46" s="28">
        <f>IF(C37-5000000&lt;=0,0,C37-5000000)</f>
        <v>0</v>
      </c>
      <c r="D46" s="28">
        <f>IF(D37-5000000&lt;=0,0,D37-5000000)</f>
        <v>0</v>
      </c>
    </row>
    <row r="47" spans="1:4" x14ac:dyDescent="0.45">
      <c r="A47" s="24" t="s">
        <v>22</v>
      </c>
      <c r="B47" s="26"/>
      <c r="C47" s="26"/>
      <c r="D47" s="26"/>
    </row>
    <row r="48" spans="1:4" x14ac:dyDescent="0.45">
      <c r="A48" s="27" t="s">
        <v>19</v>
      </c>
      <c r="B48" s="28">
        <f>0*B39</f>
        <v>0</v>
      </c>
      <c r="C48" s="28">
        <f>0*C39</f>
        <v>0</v>
      </c>
      <c r="D48" s="28">
        <f>0*D39</f>
        <v>0</v>
      </c>
    </row>
    <row r="49" spans="1:4" x14ac:dyDescent="0.45">
      <c r="A49" s="27" t="s">
        <v>20</v>
      </c>
      <c r="B49" s="28">
        <f>0.05*B40</f>
        <v>0</v>
      </c>
      <c r="C49" s="28">
        <f>0.05*C40</f>
        <v>3500</v>
      </c>
      <c r="D49" s="28">
        <f>0.05*D40</f>
        <v>7500</v>
      </c>
    </row>
    <row r="50" spans="1:4" x14ac:dyDescent="0.45">
      <c r="A50" s="27" t="s">
        <v>21</v>
      </c>
      <c r="B50" s="28">
        <f>0.1*B41</f>
        <v>0</v>
      </c>
      <c r="C50" s="28">
        <f>0.1*C41</f>
        <v>0</v>
      </c>
      <c r="D50" s="28">
        <f>0.1*D41</f>
        <v>20000</v>
      </c>
    </row>
    <row r="51" spans="1:4" x14ac:dyDescent="0.45">
      <c r="A51" s="27" t="s">
        <v>23</v>
      </c>
      <c r="B51" s="28">
        <f>0.15*B42</f>
        <v>0</v>
      </c>
      <c r="C51" s="28">
        <f>0.15*C42</f>
        <v>0</v>
      </c>
      <c r="D51" s="28">
        <f>0.15*D42</f>
        <v>37500</v>
      </c>
    </row>
    <row r="52" spans="1:4" x14ac:dyDescent="0.45">
      <c r="A52" s="27" t="s">
        <v>24</v>
      </c>
      <c r="B52" s="28">
        <f>0.2*B43</f>
        <v>0</v>
      </c>
      <c r="C52" s="28">
        <f>0.2*C43</f>
        <v>0</v>
      </c>
      <c r="D52" s="28">
        <f>0.2*D43</f>
        <v>38000</v>
      </c>
    </row>
    <row r="53" spans="1:4" x14ac:dyDescent="0.45">
      <c r="A53" s="27" t="s">
        <v>25</v>
      </c>
      <c r="B53" s="28">
        <f>0.25*B44</f>
        <v>0</v>
      </c>
      <c r="C53" s="28">
        <f>0.25*C44</f>
        <v>0</v>
      </c>
      <c r="D53" s="28">
        <f>0.25*D44</f>
        <v>0</v>
      </c>
    </row>
    <row r="54" spans="1:4" hidden="1" x14ac:dyDescent="0.45">
      <c r="A54" s="27" t="s">
        <v>26</v>
      </c>
      <c r="B54" s="28">
        <f>0.3*B45</f>
        <v>0</v>
      </c>
      <c r="C54" s="28">
        <f>0.3*C45</f>
        <v>0</v>
      </c>
      <c r="D54" s="28">
        <f>0.3*D45</f>
        <v>0</v>
      </c>
    </row>
    <row r="55" spans="1:4" hidden="1" x14ac:dyDescent="0.45">
      <c r="A55" s="27" t="s">
        <v>34</v>
      </c>
      <c r="B55" s="28">
        <f>0.35*B46</f>
        <v>0</v>
      </c>
      <c r="C55" s="28">
        <f>0.35*C46</f>
        <v>0</v>
      </c>
      <c r="D55" s="28">
        <f>0.35*D46</f>
        <v>0</v>
      </c>
    </row>
    <row r="56" spans="1:4" ht="23" x14ac:dyDescent="0.5">
      <c r="A56" s="29" t="s">
        <v>27</v>
      </c>
      <c r="B56" s="30">
        <f>SUM(B48:B55)</f>
        <v>0</v>
      </c>
      <c r="C56" s="30">
        <f>SUM(C48:C55)</f>
        <v>3500</v>
      </c>
      <c r="D56" s="30">
        <f>SUM(D48:D55)</f>
        <v>103000</v>
      </c>
    </row>
    <row r="58" spans="1:4" ht="23" x14ac:dyDescent="0.5">
      <c r="A58" s="34"/>
      <c r="B58" s="31" t="s">
        <v>9</v>
      </c>
      <c r="C58" s="31" t="s">
        <v>11</v>
      </c>
      <c r="D58" s="31" t="s">
        <v>13</v>
      </c>
    </row>
    <row r="59" spans="1:4" ht="23" x14ac:dyDescent="0.5">
      <c r="A59" s="35"/>
      <c r="B59" s="32" t="s">
        <v>10</v>
      </c>
      <c r="C59" s="32" t="s">
        <v>12</v>
      </c>
      <c r="D59" s="32" t="s">
        <v>14</v>
      </c>
    </row>
    <row r="60" spans="1:4" ht="23" x14ac:dyDescent="0.5">
      <c r="A60" s="33" t="s">
        <v>36</v>
      </c>
      <c r="B60" s="22">
        <f>B28</f>
        <v>0</v>
      </c>
      <c r="C60" s="22">
        <f>C28</f>
        <v>9500</v>
      </c>
      <c r="D60" s="22">
        <f>D28</f>
        <v>125000</v>
      </c>
    </row>
    <row r="61" spans="1:4" ht="23" x14ac:dyDescent="0.5">
      <c r="A61" s="33" t="s">
        <v>37</v>
      </c>
      <c r="B61" s="22">
        <f>B56</f>
        <v>0</v>
      </c>
      <c r="C61" s="22">
        <f>C56</f>
        <v>3500</v>
      </c>
      <c r="D61" s="22">
        <f>D56</f>
        <v>103000</v>
      </c>
    </row>
    <row r="62" spans="1:4" ht="23" x14ac:dyDescent="0.5">
      <c r="A62" s="29" t="s">
        <v>35</v>
      </c>
      <c r="B62" s="30">
        <f>B60-B61</f>
        <v>0</v>
      </c>
      <c r="C62" s="30">
        <f>C60-C61</f>
        <v>6000</v>
      </c>
      <c r="D62" s="30">
        <f>D60-D61</f>
        <v>22000</v>
      </c>
    </row>
  </sheetData>
  <mergeCells count="3">
    <mergeCell ref="A2:A3"/>
    <mergeCell ref="A30:A31"/>
    <mergeCell ref="A58:A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Insurance Program</vt:lpstr>
      <vt:lpstr>PIT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Pawin S</cp:lastModifiedBy>
  <dcterms:created xsi:type="dcterms:W3CDTF">2010-01-12T00:35:46Z</dcterms:created>
  <dcterms:modified xsi:type="dcterms:W3CDTF">2018-08-30T02:28:31Z</dcterms:modified>
</cp:coreProperties>
</file>