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lib\Desktop\"/>
    </mc:Choice>
  </mc:AlternateContent>
  <bookViews>
    <workbookView xWindow="0" yWindow="0" windowWidth="28800" windowHeight="12330" activeTab="1"/>
  </bookViews>
  <sheets>
    <sheet name="Elasticities" sheetId="1" r:id="rId1"/>
    <sheet name="Simulation" sheetId="2" r:id="rId2"/>
  </sheets>
  <definedNames>
    <definedName name="tc">Simulation!$AH$2</definedName>
  </definedNames>
  <calcPr calcId="162913" iterateCount="10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16" i="2" l="1"/>
  <c r="AG17" i="2"/>
  <c r="AH17" i="2"/>
  <c r="AR17" i="2" s="1"/>
  <c r="BB17" i="2" s="1"/>
  <c r="AI17" i="2"/>
  <c r="AS17" i="2" s="1"/>
  <c r="BC17" i="2" s="1"/>
  <c r="AJ17" i="2"/>
  <c r="AT17" i="2" s="1"/>
  <c r="BD17" i="2" s="1"/>
  <c r="AK17" i="2"/>
  <c r="AL17" i="2"/>
  <c r="AM17" i="2"/>
  <c r="AW17" i="2" s="1"/>
  <c r="BG17" i="2" s="1"/>
  <c r="AN17" i="2"/>
  <c r="AX17" i="2" s="1"/>
  <c r="BH17" i="2" s="1"/>
  <c r="AO17" i="2"/>
  <c r="AG18" i="2"/>
  <c r="AQ18" i="2" s="1"/>
  <c r="BA18" i="2" s="1"/>
  <c r="AH18" i="2"/>
  <c r="AR18" i="2" s="1"/>
  <c r="BB18" i="2" s="1"/>
  <c r="AI18" i="2"/>
  <c r="AS18" i="2" s="1"/>
  <c r="BC18" i="2" s="1"/>
  <c r="AJ18" i="2"/>
  <c r="AK18" i="2"/>
  <c r="AL18" i="2"/>
  <c r="AV18" i="2" s="1"/>
  <c r="BF18" i="2" s="1"/>
  <c r="AM18" i="2"/>
  <c r="AW18" i="2" s="1"/>
  <c r="BG18" i="2" s="1"/>
  <c r="AN18" i="2"/>
  <c r="AO18" i="2"/>
  <c r="AY18" i="2" s="1"/>
  <c r="BI18" i="2" s="1"/>
  <c r="AG19" i="2"/>
  <c r="AQ19" i="2" s="1"/>
  <c r="BA19" i="2" s="1"/>
  <c r="AH19" i="2"/>
  <c r="AR19" i="2" s="1"/>
  <c r="BB19" i="2" s="1"/>
  <c r="AI19" i="2"/>
  <c r="AJ19" i="2"/>
  <c r="AK19" i="2"/>
  <c r="AU19" i="2" s="1"/>
  <c r="BE19" i="2" s="1"/>
  <c r="AL19" i="2"/>
  <c r="AV19" i="2" s="1"/>
  <c r="BF19" i="2" s="1"/>
  <c r="AM19" i="2"/>
  <c r="AN19" i="2"/>
  <c r="AX19" i="2" s="1"/>
  <c r="BH19" i="2" s="1"/>
  <c r="AO19" i="2"/>
  <c r="AY19" i="2" s="1"/>
  <c r="BI19" i="2" s="1"/>
  <c r="AG20" i="2"/>
  <c r="AQ20" i="2" s="1"/>
  <c r="BA20" i="2" s="1"/>
  <c r="AH20" i="2"/>
  <c r="AI20" i="2"/>
  <c r="AJ20" i="2"/>
  <c r="AT20" i="2" s="1"/>
  <c r="BD20" i="2" s="1"/>
  <c r="AK20" i="2"/>
  <c r="AU20" i="2" s="1"/>
  <c r="BE20" i="2" s="1"/>
  <c r="AL20" i="2"/>
  <c r="AM20" i="2"/>
  <c r="AW20" i="2" s="1"/>
  <c r="BG20" i="2" s="1"/>
  <c r="AN20" i="2"/>
  <c r="AX20" i="2" s="1"/>
  <c r="BH20" i="2" s="1"/>
  <c r="AO20" i="2"/>
  <c r="AY20" i="2" s="1"/>
  <c r="BI20" i="2" s="1"/>
  <c r="AG21" i="2"/>
  <c r="AH21" i="2"/>
  <c r="AI21" i="2"/>
  <c r="AS21" i="2" s="1"/>
  <c r="BC21" i="2" s="1"/>
  <c r="AJ21" i="2"/>
  <c r="AT21" i="2" s="1"/>
  <c r="BD21" i="2" s="1"/>
  <c r="AK21" i="2"/>
  <c r="AL21" i="2"/>
  <c r="AV21" i="2" s="1"/>
  <c r="BF21" i="2" s="1"/>
  <c r="AM21" i="2"/>
  <c r="AW21" i="2" s="1"/>
  <c r="BG21" i="2" s="1"/>
  <c r="AN21" i="2"/>
  <c r="AX21" i="2" s="1"/>
  <c r="BH21" i="2" s="1"/>
  <c r="AO21" i="2"/>
  <c r="AG22" i="2"/>
  <c r="AH22" i="2"/>
  <c r="AR22" i="2" s="1"/>
  <c r="BB22" i="2" s="1"/>
  <c r="AI22" i="2"/>
  <c r="AS22" i="2" s="1"/>
  <c r="BC22" i="2" s="1"/>
  <c r="AJ22" i="2"/>
  <c r="AK22" i="2"/>
  <c r="AU22" i="2" s="1"/>
  <c r="BE22" i="2" s="1"/>
  <c r="AL22" i="2"/>
  <c r="AV22" i="2" s="1"/>
  <c r="BF22" i="2" s="1"/>
  <c r="AM22" i="2"/>
  <c r="AW22" i="2" s="1"/>
  <c r="BG22" i="2" s="1"/>
  <c r="AN22" i="2"/>
  <c r="AO22" i="2"/>
  <c r="AG23" i="2"/>
  <c r="AQ23" i="2" s="1"/>
  <c r="BA23" i="2" s="1"/>
  <c r="AH23" i="2"/>
  <c r="AR23" i="2" s="1"/>
  <c r="BB23" i="2" s="1"/>
  <c r="AI23" i="2"/>
  <c r="AJ23" i="2"/>
  <c r="AT23" i="2" s="1"/>
  <c r="BD23" i="2" s="1"/>
  <c r="AK23" i="2"/>
  <c r="AU23" i="2" s="1"/>
  <c r="BE23" i="2" s="1"/>
  <c r="AL23" i="2"/>
  <c r="AV23" i="2" s="1"/>
  <c r="BF23" i="2" s="1"/>
  <c r="AM23" i="2"/>
  <c r="AN23" i="2"/>
  <c r="AO23" i="2"/>
  <c r="AY23" i="2" s="1"/>
  <c r="BI23" i="2" s="1"/>
  <c r="AG24" i="2"/>
  <c r="AQ24" i="2" s="1"/>
  <c r="BA24" i="2" s="1"/>
  <c r="AH24" i="2"/>
  <c r="AI24" i="2"/>
  <c r="AS24" i="2" s="1"/>
  <c r="BC24" i="2" s="1"/>
  <c r="AJ24" i="2"/>
  <c r="AT24" i="2" s="1"/>
  <c r="BD24" i="2" s="1"/>
  <c r="AK24" i="2"/>
  <c r="AU24" i="2" s="1"/>
  <c r="BE24" i="2" s="1"/>
  <c r="AL24" i="2"/>
  <c r="AM24" i="2"/>
  <c r="AN24" i="2"/>
  <c r="AX24" i="2" s="1"/>
  <c r="BH24" i="2" s="1"/>
  <c r="AO24" i="2"/>
  <c r="AY24" i="2" s="1"/>
  <c r="BI24" i="2" s="1"/>
  <c r="AG25" i="2"/>
  <c r="AH25" i="2"/>
  <c r="AR25" i="2" s="1"/>
  <c r="BB25" i="2" s="1"/>
  <c r="AI25" i="2"/>
  <c r="AS25" i="2" s="1"/>
  <c r="BC25" i="2" s="1"/>
  <c r="AJ25" i="2"/>
  <c r="AT25" i="2" s="1"/>
  <c r="BD25" i="2" s="1"/>
  <c r="AK25" i="2"/>
  <c r="AL25" i="2"/>
  <c r="AM25" i="2"/>
  <c r="AW25" i="2" s="1"/>
  <c r="BG25" i="2" s="1"/>
  <c r="AN25" i="2"/>
  <c r="AX25" i="2" s="1"/>
  <c r="BH25" i="2" s="1"/>
  <c r="AO25" i="2"/>
  <c r="AG26" i="2"/>
  <c r="AQ26" i="2" s="1"/>
  <c r="BA26" i="2" s="1"/>
  <c r="AH26" i="2"/>
  <c r="AR26" i="2" s="1"/>
  <c r="BB26" i="2" s="1"/>
  <c r="AI26" i="2"/>
  <c r="AS26" i="2" s="1"/>
  <c r="BC26" i="2" s="1"/>
  <c r="AJ26" i="2"/>
  <c r="AK26" i="2"/>
  <c r="AL26" i="2"/>
  <c r="AV26" i="2" s="1"/>
  <c r="BF26" i="2" s="1"/>
  <c r="AM26" i="2"/>
  <c r="AW26" i="2" s="1"/>
  <c r="BG26" i="2" s="1"/>
  <c r="AN26" i="2"/>
  <c r="AO26" i="2"/>
  <c r="AY26" i="2" s="1"/>
  <c r="BI26" i="2" s="1"/>
  <c r="AG28" i="2"/>
  <c r="AQ28" i="2" s="1"/>
  <c r="BA28" i="2" s="1"/>
  <c r="AH28" i="2"/>
  <c r="AR28" i="2" s="1"/>
  <c r="BB28" i="2" s="1"/>
  <c r="AI28" i="2"/>
  <c r="AJ28" i="2"/>
  <c r="AT28" i="2" s="1"/>
  <c r="BD28" i="2" s="1"/>
  <c r="AK28" i="2"/>
  <c r="AU28" i="2" s="1"/>
  <c r="BE28" i="2" s="1"/>
  <c r="AL28" i="2"/>
  <c r="AV28" i="2" s="1"/>
  <c r="BF28" i="2" s="1"/>
  <c r="AM28" i="2"/>
  <c r="AN28" i="2"/>
  <c r="AX28" i="2" s="1"/>
  <c r="BH28" i="2" s="1"/>
  <c r="AO28" i="2"/>
  <c r="AY28" i="2" s="1"/>
  <c r="BI28" i="2" s="1"/>
  <c r="AG29" i="2"/>
  <c r="AQ29" i="2" s="1"/>
  <c r="BA29" i="2" s="1"/>
  <c r="AH29" i="2"/>
  <c r="AI29" i="2"/>
  <c r="AS29" i="2" s="1"/>
  <c r="BC29" i="2" s="1"/>
  <c r="AJ29" i="2"/>
  <c r="AT29" i="2" s="1"/>
  <c r="BD29" i="2" s="1"/>
  <c r="AK29" i="2"/>
  <c r="AU29" i="2" s="1"/>
  <c r="BE29" i="2" s="1"/>
  <c r="AL29" i="2"/>
  <c r="AM29" i="2"/>
  <c r="AW29" i="2" s="1"/>
  <c r="BG29" i="2" s="1"/>
  <c r="AN29" i="2"/>
  <c r="AX29" i="2" s="1"/>
  <c r="BH29" i="2" s="1"/>
  <c r="AO29" i="2"/>
  <c r="AY29" i="2" s="1"/>
  <c r="BI29" i="2" s="1"/>
  <c r="AG30" i="2"/>
  <c r="AH30" i="2"/>
  <c r="AR30" i="2" s="1"/>
  <c r="BB30" i="2" s="1"/>
  <c r="AI30" i="2"/>
  <c r="AS30" i="2" s="1"/>
  <c r="BC30" i="2" s="1"/>
  <c r="AJ30" i="2"/>
  <c r="AT30" i="2" s="1"/>
  <c r="BD30" i="2" s="1"/>
  <c r="AK30" i="2"/>
  <c r="AL30" i="2"/>
  <c r="AV30" i="2" s="1"/>
  <c r="BF30" i="2" s="1"/>
  <c r="AM30" i="2"/>
  <c r="AW30" i="2" s="1"/>
  <c r="BG30" i="2" s="1"/>
  <c r="AN30" i="2"/>
  <c r="AX30" i="2" s="1"/>
  <c r="BH30" i="2" s="1"/>
  <c r="AO30" i="2"/>
  <c r="AG31" i="2"/>
  <c r="AQ31" i="2" s="1"/>
  <c r="BA31" i="2" s="1"/>
  <c r="AH31" i="2"/>
  <c r="AR31" i="2" s="1"/>
  <c r="BB31" i="2" s="1"/>
  <c r="AI31" i="2"/>
  <c r="AS31" i="2" s="1"/>
  <c r="BC31" i="2" s="1"/>
  <c r="AJ31" i="2"/>
  <c r="AK31" i="2"/>
  <c r="AU31" i="2" s="1"/>
  <c r="BE31" i="2" s="1"/>
  <c r="AL31" i="2"/>
  <c r="AV31" i="2" s="1"/>
  <c r="BF31" i="2" s="1"/>
  <c r="AM31" i="2"/>
  <c r="AW31" i="2" s="1"/>
  <c r="BG31" i="2" s="1"/>
  <c r="AN31" i="2"/>
  <c r="AO31" i="2"/>
  <c r="AY31" i="2" s="1"/>
  <c r="BI31" i="2" s="1"/>
  <c r="AG32" i="2"/>
  <c r="AQ32" i="2" s="1"/>
  <c r="BA32" i="2" s="1"/>
  <c r="AH32" i="2"/>
  <c r="AR32" i="2" s="1"/>
  <c r="BB32" i="2" s="1"/>
  <c r="AI32" i="2"/>
  <c r="AJ32" i="2"/>
  <c r="AT32" i="2" s="1"/>
  <c r="BD32" i="2" s="1"/>
  <c r="AK32" i="2"/>
  <c r="AU32" i="2" s="1"/>
  <c r="BE32" i="2" s="1"/>
  <c r="AL32" i="2"/>
  <c r="AV32" i="2" s="1"/>
  <c r="BF32" i="2" s="1"/>
  <c r="AM32" i="2"/>
  <c r="AN32" i="2"/>
  <c r="AX32" i="2" s="1"/>
  <c r="BH32" i="2" s="1"/>
  <c r="AO32" i="2"/>
  <c r="AY32" i="2" s="1"/>
  <c r="BI32" i="2" s="1"/>
  <c r="AG33" i="2"/>
  <c r="AQ33" i="2" s="1"/>
  <c r="BA33" i="2" s="1"/>
  <c r="AH33" i="2"/>
  <c r="AI33" i="2"/>
  <c r="AS33" i="2" s="1"/>
  <c r="BC33" i="2" s="1"/>
  <c r="AJ33" i="2"/>
  <c r="AT33" i="2" s="1"/>
  <c r="BD33" i="2" s="1"/>
  <c r="AK33" i="2"/>
  <c r="AU33" i="2" s="1"/>
  <c r="BE33" i="2" s="1"/>
  <c r="AL33" i="2"/>
  <c r="AM33" i="2"/>
  <c r="AW33" i="2" s="1"/>
  <c r="BG33" i="2" s="1"/>
  <c r="AN33" i="2"/>
  <c r="AO33" i="2"/>
  <c r="AY33" i="2" s="1"/>
  <c r="BI33" i="2" s="1"/>
  <c r="AG34" i="2"/>
  <c r="AH34" i="2"/>
  <c r="AR34" i="2" s="1"/>
  <c r="BB34" i="2" s="1"/>
  <c r="AI34" i="2"/>
  <c r="AS34" i="2" s="1"/>
  <c r="BC34" i="2" s="1"/>
  <c r="AJ34" i="2"/>
  <c r="AT34" i="2" s="1"/>
  <c r="BD34" i="2" s="1"/>
  <c r="AK34" i="2"/>
  <c r="AL34" i="2"/>
  <c r="AV34" i="2" s="1"/>
  <c r="BF34" i="2" s="1"/>
  <c r="AM34" i="2"/>
  <c r="AW34" i="2" s="1"/>
  <c r="BG34" i="2" s="1"/>
  <c r="AN34" i="2"/>
  <c r="AX34" i="2" s="1"/>
  <c r="BH34" i="2" s="1"/>
  <c r="AO34" i="2"/>
  <c r="AG35" i="2"/>
  <c r="AQ35" i="2" s="1"/>
  <c r="BA35" i="2" s="1"/>
  <c r="AH35" i="2"/>
  <c r="AR35" i="2" s="1"/>
  <c r="BB35" i="2" s="1"/>
  <c r="AI35" i="2"/>
  <c r="AS35" i="2" s="1"/>
  <c r="BC35" i="2" s="1"/>
  <c r="AJ35" i="2"/>
  <c r="AK35" i="2"/>
  <c r="AU35" i="2" s="1"/>
  <c r="BE35" i="2" s="1"/>
  <c r="AL35" i="2"/>
  <c r="AV35" i="2" s="1"/>
  <c r="BF35" i="2" s="1"/>
  <c r="AM35" i="2"/>
  <c r="AW35" i="2" s="1"/>
  <c r="BG35" i="2" s="1"/>
  <c r="AN35" i="2"/>
  <c r="AO35" i="2"/>
  <c r="AY35" i="2" s="1"/>
  <c r="BI35" i="2" s="1"/>
  <c r="AG36" i="2"/>
  <c r="AQ36" i="2" s="1"/>
  <c r="BA36" i="2" s="1"/>
  <c r="AH36" i="2"/>
  <c r="AR36" i="2" s="1"/>
  <c r="BB36" i="2" s="1"/>
  <c r="AI36" i="2"/>
  <c r="AJ36" i="2"/>
  <c r="AT36" i="2" s="1"/>
  <c r="BD36" i="2" s="1"/>
  <c r="AK36" i="2"/>
  <c r="AU36" i="2" s="1"/>
  <c r="BE36" i="2" s="1"/>
  <c r="AL36" i="2"/>
  <c r="AV36" i="2" s="1"/>
  <c r="BF36" i="2" s="1"/>
  <c r="AM36" i="2"/>
  <c r="AN36" i="2"/>
  <c r="AX36" i="2" s="1"/>
  <c r="BH36" i="2" s="1"/>
  <c r="AO36" i="2"/>
  <c r="AY36" i="2" s="1"/>
  <c r="BI36" i="2" s="1"/>
  <c r="AG37" i="2"/>
  <c r="AQ37" i="2" s="1"/>
  <c r="BA37" i="2" s="1"/>
  <c r="AH37" i="2"/>
  <c r="AI37" i="2"/>
  <c r="AS37" i="2" s="1"/>
  <c r="BC37" i="2" s="1"/>
  <c r="AJ37" i="2"/>
  <c r="AT37" i="2" s="1"/>
  <c r="BD37" i="2" s="1"/>
  <c r="AK37" i="2"/>
  <c r="AU37" i="2" s="1"/>
  <c r="BE37" i="2" s="1"/>
  <c r="AL37" i="2"/>
  <c r="AM37" i="2"/>
  <c r="AW37" i="2" s="1"/>
  <c r="BG37" i="2" s="1"/>
  <c r="AN37" i="2"/>
  <c r="AX37" i="2" s="1"/>
  <c r="BH37" i="2" s="1"/>
  <c r="AO37" i="2"/>
  <c r="AY37" i="2" s="1"/>
  <c r="BI37" i="2" s="1"/>
  <c r="AG9" i="2"/>
  <c r="AH9" i="2"/>
  <c r="AR9" i="2" s="1"/>
  <c r="BB9" i="2" s="1"/>
  <c r="AI9" i="2"/>
  <c r="AS9" i="2" s="1"/>
  <c r="BC9" i="2" s="1"/>
  <c r="AJ9" i="2"/>
  <c r="AT9" i="2" s="1"/>
  <c r="BD9" i="2" s="1"/>
  <c r="AK9" i="2"/>
  <c r="AL9" i="2"/>
  <c r="AV9" i="2" s="1"/>
  <c r="BF9" i="2" s="1"/>
  <c r="AM9" i="2"/>
  <c r="AW9" i="2" s="1"/>
  <c r="BG9" i="2" s="1"/>
  <c r="AN9" i="2"/>
  <c r="AX9" i="2" s="1"/>
  <c r="BH9" i="2" s="1"/>
  <c r="AO9" i="2"/>
  <c r="AG10" i="2"/>
  <c r="AQ10" i="2" s="1"/>
  <c r="BA10" i="2" s="1"/>
  <c r="AH10" i="2"/>
  <c r="AI10" i="2"/>
  <c r="AS10" i="2" s="1"/>
  <c r="BC10" i="2" s="1"/>
  <c r="AJ10" i="2"/>
  <c r="AK10" i="2"/>
  <c r="AU10" i="2" s="1"/>
  <c r="BE10" i="2" s="1"/>
  <c r="AL10" i="2"/>
  <c r="AV10" i="2" s="1"/>
  <c r="BF10" i="2" s="1"/>
  <c r="AM10" i="2"/>
  <c r="AW10" i="2" s="1"/>
  <c r="BG10" i="2" s="1"/>
  <c r="AN10" i="2"/>
  <c r="AO10" i="2"/>
  <c r="AY10" i="2" s="1"/>
  <c r="BI10" i="2" s="1"/>
  <c r="AG11" i="2"/>
  <c r="AQ11" i="2" s="1"/>
  <c r="BA11" i="2" s="1"/>
  <c r="AH11" i="2"/>
  <c r="AR11" i="2" s="1"/>
  <c r="BB11" i="2" s="1"/>
  <c r="AI11" i="2"/>
  <c r="AJ11" i="2"/>
  <c r="AT11" i="2" s="1"/>
  <c r="BD11" i="2" s="1"/>
  <c r="AK11" i="2"/>
  <c r="AU11" i="2" s="1"/>
  <c r="BE11" i="2" s="1"/>
  <c r="AL11" i="2"/>
  <c r="AV11" i="2" s="1"/>
  <c r="BF11" i="2" s="1"/>
  <c r="AM11" i="2"/>
  <c r="AN11" i="2"/>
  <c r="AX11" i="2" s="1"/>
  <c r="BH11" i="2" s="1"/>
  <c r="AO11" i="2"/>
  <c r="AY11" i="2" s="1"/>
  <c r="BI11" i="2" s="1"/>
  <c r="AG12" i="2"/>
  <c r="AQ12" i="2" s="1"/>
  <c r="BA12" i="2" s="1"/>
  <c r="AH12" i="2"/>
  <c r="AI12" i="2"/>
  <c r="AS12" i="2" s="1"/>
  <c r="BC12" i="2" s="1"/>
  <c r="AJ12" i="2"/>
  <c r="AT12" i="2" s="1"/>
  <c r="BD12" i="2" s="1"/>
  <c r="AK12" i="2"/>
  <c r="AU12" i="2" s="1"/>
  <c r="BE12" i="2" s="1"/>
  <c r="AL12" i="2"/>
  <c r="AM12" i="2"/>
  <c r="AW12" i="2" s="1"/>
  <c r="BG12" i="2" s="1"/>
  <c r="AN12" i="2"/>
  <c r="AX12" i="2" s="1"/>
  <c r="BH12" i="2" s="1"/>
  <c r="AO12" i="2"/>
  <c r="AY12" i="2" s="1"/>
  <c r="BI12" i="2" s="1"/>
  <c r="AG13" i="2"/>
  <c r="AH13" i="2"/>
  <c r="AR13" i="2" s="1"/>
  <c r="BB13" i="2" s="1"/>
  <c r="AI13" i="2"/>
  <c r="AS13" i="2" s="1"/>
  <c r="BC13" i="2" s="1"/>
  <c r="AJ13" i="2"/>
  <c r="AT13" i="2" s="1"/>
  <c r="BD13" i="2" s="1"/>
  <c r="AK13" i="2"/>
  <c r="AL13" i="2"/>
  <c r="AV13" i="2" s="1"/>
  <c r="BF13" i="2" s="1"/>
  <c r="AM13" i="2"/>
  <c r="AW13" i="2" s="1"/>
  <c r="BG13" i="2" s="1"/>
  <c r="AN13" i="2"/>
  <c r="AX13" i="2" s="1"/>
  <c r="BH13" i="2" s="1"/>
  <c r="AO13" i="2"/>
  <c r="AG14" i="2"/>
  <c r="AQ14" i="2" s="1"/>
  <c r="BA14" i="2" s="1"/>
  <c r="AH14" i="2"/>
  <c r="AR14" i="2" s="1"/>
  <c r="BB14" i="2" s="1"/>
  <c r="AI14" i="2"/>
  <c r="AS14" i="2" s="1"/>
  <c r="BC14" i="2" s="1"/>
  <c r="AJ14" i="2"/>
  <c r="AK14" i="2"/>
  <c r="AU14" i="2" s="1"/>
  <c r="BE14" i="2" s="1"/>
  <c r="AL14" i="2"/>
  <c r="AV14" i="2" s="1"/>
  <c r="BF14" i="2" s="1"/>
  <c r="AM14" i="2"/>
  <c r="AW14" i="2" s="1"/>
  <c r="BG14" i="2" s="1"/>
  <c r="AN14" i="2"/>
  <c r="AO14" i="2"/>
  <c r="AY14" i="2" s="1"/>
  <c r="BI14" i="2" s="1"/>
  <c r="AG15" i="2"/>
  <c r="AQ15" i="2" s="1"/>
  <c r="BA15" i="2" s="1"/>
  <c r="AH15" i="2"/>
  <c r="AR15" i="2" s="1"/>
  <c r="BB15" i="2" s="1"/>
  <c r="AI15" i="2"/>
  <c r="AJ15" i="2"/>
  <c r="AT15" i="2" s="1"/>
  <c r="BD15" i="2" s="1"/>
  <c r="AK15" i="2"/>
  <c r="AU15" i="2" s="1"/>
  <c r="BE15" i="2" s="1"/>
  <c r="AL15" i="2"/>
  <c r="AV15" i="2" s="1"/>
  <c r="BF15" i="2" s="1"/>
  <c r="AM15" i="2"/>
  <c r="AN15" i="2"/>
  <c r="AX15" i="2" s="1"/>
  <c r="BH15" i="2" s="1"/>
  <c r="AO15" i="2"/>
  <c r="AY15" i="2" s="1"/>
  <c r="BI15" i="2" s="1"/>
  <c r="AO8" i="2"/>
  <c r="AY8" i="2" s="1"/>
  <c r="BI8" i="2" s="1"/>
  <c r="AN8" i="2"/>
  <c r="AM8" i="2"/>
  <c r="AW8" i="2" s="1"/>
  <c r="BG8" i="2" s="1"/>
  <c r="AL8" i="2"/>
  <c r="AV8" i="2" s="1"/>
  <c r="BF8" i="2" s="1"/>
  <c r="AK8" i="2"/>
  <c r="AU8" i="2" s="1"/>
  <c r="BE8" i="2" s="1"/>
  <c r="AJ8" i="2"/>
  <c r="AI8" i="2"/>
  <c r="AS8" i="2" s="1"/>
  <c r="BC8" i="2" s="1"/>
  <c r="AH8" i="2"/>
  <c r="AR8" i="2" s="1"/>
  <c r="BB8" i="2" s="1"/>
  <c r="AG8" i="2"/>
  <c r="AQ8" i="2" s="1"/>
  <c r="BA8" i="2" s="1"/>
  <c r="AE38" i="2"/>
  <c r="AE27" i="2"/>
  <c r="AE16" i="2"/>
  <c r="BA16" i="2"/>
  <c r="BB16" i="2"/>
  <c r="BC16" i="2"/>
  <c r="BD16" i="2"/>
  <c r="BE16" i="2"/>
  <c r="BF16" i="2"/>
  <c r="BG16" i="2"/>
  <c r="BH16" i="2"/>
  <c r="BA27" i="2"/>
  <c r="BB27" i="2"/>
  <c r="BC27" i="2"/>
  <c r="BD27" i="2"/>
  <c r="BE27" i="2"/>
  <c r="BF27" i="2"/>
  <c r="BG27" i="2"/>
  <c r="BH27" i="2"/>
  <c r="AQ9" i="2"/>
  <c r="BA9" i="2" s="1"/>
  <c r="AU9" i="2"/>
  <c r="BE9" i="2" s="1"/>
  <c r="AY9" i="2"/>
  <c r="BI9" i="2" s="1"/>
  <c r="AR10" i="2"/>
  <c r="BB10" i="2" s="1"/>
  <c r="AT10" i="2"/>
  <c r="BD10" i="2" s="1"/>
  <c r="AX10" i="2"/>
  <c r="BH10" i="2" s="1"/>
  <c r="AS11" i="2"/>
  <c r="BC11" i="2" s="1"/>
  <c r="AW11" i="2"/>
  <c r="BG11" i="2" s="1"/>
  <c r="AR12" i="2"/>
  <c r="BB12" i="2" s="1"/>
  <c r="AV12" i="2"/>
  <c r="BF12" i="2" s="1"/>
  <c r="AQ13" i="2"/>
  <c r="BA13" i="2" s="1"/>
  <c r="AU13" i="2"/>
  <c r="BE13" i="2" s="1"/>
  <c r="AY13" i="2"/>
  <c r="BI13" i="2" s="1"/>
  <c r="AT14" i="2"/>
  <c r="BD14" i="2" s="1"/>
  <c r="AX14" i="2"/>
  <c r="BH14" i="2" s="1"/>
  <c r="AS15" i="2"/>
  <c r="BC15" i="2" s="1"/>
  <c r="AW15" i="2"/>
  <c r="BG15" i="2" s="1"/>
  <c r="AQ17" i="2"/>
  <c r="BA17" i="2" s="1"/>
  <c r="AU17" i="2"/>
  <c r="BE17" i="2" s="1"/>
  <c r="AV17" i="2"/>
  <c r="BF17" i="2" s="1"/>
  <c r="AY17" i="2"/>
  <c r="BI17" i="2" s="1"/>
  <c r="AT18" i="2"/>
  <c r="BD18" i="2" s="1"/>
  <c r="AU18" i="2"/>
  <c r="BE18" i="2" s="1"/>
  <c r="AX18" i="2"/>
  <c r="BH18" i="2" s="1"/>
  <c r="AS19" i="2"/>
  <c r="BC19" i="2" s="1"/>
  <c r="AT19" i="2"/>
  <c r="BD19" i="2" s="1"/>
  <c r="AW19" i="2"/>
  <c r="BG19" i="2" s="1"/>
  <c r="AR20" i="2"/>
  <c r="BB20" i="2" s="1"/>
  <c r="AS20" i="2"/>
  <c r="BC20" i="2" s="1"/>
  <c r="AV20" i="2"/>
  <c r="BF20" i="2" s="1"/>
  <c r="AQ21" i="2"/>
  <c r="BA21" i="2" s="1"/>
  <c r="AR21" i="2"/>
  <c r="BB21" i="2" s="1"/>
  <c r="AU21" i="2"/>
  <c r="BE21" i="2" s="1"/>
  <c r="AY21" i="2"/>
  <c r="BI21" i="2" s="1"/>
  <c r="AQ22" i="2"/>
  <c r="BA22" i="2" s="1"/>
  <c r="AT22" i="2"/>
  <c r="BD22" i="2" s="1"/>
  <c r="AX22" i="2"/>
  <c r="BH22" i="2" s="1"/>
  <c r="AY22" i="2"/>
  <c r="BI22" i="2" s="1"/>
  <c r="AS23" i="2"/>
  <c r="BC23" i="2" s="1"/>
  <c r="AW23" i="2"/>
  <c r="BG23" i="2" s="1"/>
  <c r="AX23" i="2"/>
  <c r="BH23" i="2" s="1"/>
  <c r="AR24" i="2"/>
  <c r="BB24" i="2" s="1"/>
  <c r="AV24" i="2"/>
  <c r="BF24" i="2" s="1"/>
  <c r="AW24" i="2"/>
  <c r="BG24" i="2" s="1"/>
  <c r="AQ25" i="2"/>
  <c r="BA25" i="2" s="1"/>
  <c r="AU25" i="2"/>
  <c r="BE25" i="2" s="1"/>
  <c r="AV25" i="2"/>
  <c r="BF25" i="2" s="1"/>
  <c r="AY25" i="2"/>
  <c r="BI25" i="2" s="1"/>
  <c r="AT26" i="2"/>
  <c r="BD26" i="2" s="1"/>
  <c r="AU26" i="2"/>
  <c r="BE26" i="2" s="1"/>
  <c r="AX26" i="2"/>
  <c r="BH26" i="2" s="1"/>
  <c r="AS28" i="2"/>
  <c r="BC28" i="2" s="1"/>
  <c r="AW28" i="2"/>
  <c r="BG28" i="2" s="1"/>
  <c r="AR29" i="2"/>
  <c r="BB29" i="2" s="1"/>
  <c r="AV29" i="2"/>
  <c r="BF29" i="2" s="1"/>
  <c r="AQ30" i="2"/>
  <c r="BA30" i="2" s="1"/>
  <c r="AU30" i="2"/>
  <c r="BE30" i="2" s="1"/>
  <c r="AY30" i="2"/>
  <c r="BI30" i="2" s="1"/>
  <c r="AT31" i="2"/>
  <c r="BD31" i="2" s="1"/>
  <c r="AX31" i="2"/>
  <c r="BH31" i="2" s="1"/>
  <c r="AS32" i="2"/>
  <c r="BC32" i="2" s="1"/>
  <c r="AW32" i="2"/>
  <c r="BG32" i="2" s="1"/>
  <c r="AR33" i="2"/>
  <c r="BB33" i="2" s="1"/>
  <c r="AV33" i="2"/>
  <c r="BF33" i="2" s="1"/>
  <c r="AX33" i="2"/>
  <c r="BH33" i="2" s="1"/>
  <c r="AQ34" i="2"/>
  <c r="BA34" i="2" s="1"/>
  <c r="AU34" i="2"/>
  <c r="BE34" i="2" s="1"/>
  <c r="AY34" i="2"/>
  <c r="BI34" i="2" s="1"/>
  <c r="AT35" i="2"/>
  <c r="BD35" i="2" s="1"/>
  <c r="AX35" i="2"/>
  <c r="BH35" i="2" s="1"/>
  <c r="AS36" i="2"/>
  <c r="BC36" i="2" s="1"/>
  <c r="AW36" i="2"/>
  <c r="BG36" i="2" s="1"/>
  <c r="AR37" i="2"/>
  <c r="BB37" i="2" s="1"/>
  <c r="AV37" i="2"/>
  <c r="BF37" i="2" s="1"/>
  <c r="AX8" i="2"/>
  <c r="BH8" i="2" s="1"/>
  <c r="AT8" i="2"/>
  <c r="BD8" i="2" s="1"/>
  <c r="AY6" i="2"/>
  <c r="AX6" i="2"/>
  <c r="AW6" i="2"/>
  <c r="AV6" i="2"/>
  <c r="AU6" i="2"/>
  <c r="AT6" i="2"/>
  <c r="AS6" i="2"/>
  <c r="AR6" i="2"/>
  <c r="AQ6" i="2"/>
  <c r="N30" i="2"/>
  <c r="O30" i="2"/>
  <c r="P30" i="2"/>
  <c r="Q30" i="2"/>
  <c r="Q31" i="2" s="1"/>
  <c r="Q32" i="2" s="1"/>
  <c r="Q33" i="2" s="1"/>
  <c r="Q34" i="2" s="1"/>
  <c r="Q35" i="2" s="1"/>
  <c r="Q36" i="2" s="1"/>
  <c r="Q37" i="2" s="1"/>
  <c r="R30" i="2"/>
  <c r="S30" i="2"/>
  <c r="T30" i="2"/>
  <c r="N31" i="2"/>
  <c r="N32" i="2" s="1"/>
  <c r="N33" i="2" s="1"/>
  <c r="N34" i="2" s="1"/>
  <c r="N35" i="2" s="1"/>
  <c r="N36" i="2" s="1"/>
  <c r="N37" i="2" s="1"/>
  <c r="O31" i="2"/>
  <c r="P31" i="2"/>
  <c r="R31" i="2"/>
  <c r="R32" i="2" s="1"/>
  <c r="R33" i="2" s="1"/>
  <c r="R34" i="2" s="1"/>
  <c r="R35" i="2" s="1"/>
  <c r="R36" i="2" s="1"/>
  <c r="R37" i="2" s="1"/>
  <c r="S31" i="2"/>
  <c r="T31" i="2"/>
  <c r="O32" i="2"/>
  <c r="O33" i="2" s="1"/>
  <c r="O34" i="2" s="1"/>
  <c r="O35" i="2" s="1"/>
  <c r="O36" i="2" s="1"/>
  <c r="O37" i="2" s="1"/>
  <c r="P32" i="2"/>
  <c r="S32" i="2"/>
  <c r="S33" i="2" s="1"/>
  <c r="S34" i="2" s="1"/>
  <c r="S35" i="2" s="1"/>
  <c r="S36" i="2" s="1"/>
  <c r="S37" i="2" s="1"/>
  <c r="T32" i="2"/>
  <c r="P33" i="2"/>
  <c r="P34" i="2" s="1"/>
  <c r="P35" i="2" s="1"/>
  <c r="P36" i="2" s="1"/>
  <c r="P37" i="2" s="1"/>
  <c r="T33" i="2"/>
  <c r="T34" i="2" s="1"/>
  <c r="T35" i="2" s="1"/>
  <c r="T36" i="2" s="1"/>
  <c r="T37" i="2" s="1"/>
  <c r="M30" i="2"/>
  <c r="M31" i="2" s="1"/>
  <c r="M32" i="2" s="1"/>
  <c r="M33" i="2" s="1"/>
  <c r="M34" i="2" s="1"/>
  <c r="M35" i="2" s="1"/>
  <c r="M36" i="2" s="1"/>
  <c r="M37" i="2" s="1"/>
  <c r="T29" i="2"/>
  <c r="S29" i="2"/>
  <c r="R29" i="2"/>
  <c r="Q29" i="2"/>
  <c r="P29" i="2"/>
  <c r="O29" i="2"/>
  <c r="T28" i="2"/>
  <c r="S28" i="2"/>
  <c r="Q28" i="2"/>
  <c r="R28" i="2"/>
  <c r="P28" i="2"/>
  <c r="O28" i="2"/>
  <c r="N29" i="2"/>
  <c r="N28" i="2"/>
  <c r="M29" i="2"/>
  <c r="M28" i="2"/>
  <c r="L30" i="2"/>
  <c r="L31" i="2"/>
  <c r="L32" i="2" s="1"/>
  <c r="L33" i="2" s="1"/>
  <c r="L34" i="2" s="1"/>
  <c r="L35" i="2" s="1"/>
  <c r="L36" i="2" s="1"/>
  <c r="L37" i="2" s="1"/>
  <c r="L29" i="2"/>
  <c r="L28" i="2"/>
  <c r="T19" i="2"/>
  <c r="T20" i="2" s="1"/>
  <c r="T21" i="2" s="1"/>
  <c r="T22" i="2" s="1"/>
  <c r="T23" i="2" s="1"/>
  <c r="T24" i="2" s="1"/>
  <c r="T25" i="2" s="1"/>
  <c r="T26" i="2" s="1"/>
  <c r="S19" i="2"/>
  <c r="S20" i="2"/>
  <c r="S21" i="2" s="1"/>
  <c r="S22" i="2" s="1"/>
  <c r="S23" i="2" s="1"/>
  <c r="S24" i="2" s="1"/>
  <c r="S25" i="2" s="1"/>
  <c r="S26" i="2" s="1"/>
  <c r="R19" i="2"/>
  <c r="R20" i="2" s="1"/>
  <c r="R21" i="2" s="1"/>
  <c r="R22" i="2" s="1"/>
  <c r="R23" i="2" s="1"/>
  <c r="R24" i="2" s="1"/>
  <c r="R25" i="2" s="1"/>
  <c r="R26" i="2" s="1"/>
  <c r="Q19" i="2"/>
  <c r="Q20" i="2"/>
  <c r="Q21" i="2" s="1"/>
  <c r="Q22" i="2" s="1"/>
  <c r="Q23" i="2" s="1"/>
  <c r="Q24" i="2" s="1"/>
  <c r="Q25" i="2" s="1"/>
  <c r="Q26" i="2" s="1"/>
  <c r="P19" i="2"/>
  <c r="P20" i="2" s="1"/>
  <c r="P21" i="2" s="1"/>
  <c r="P22" i="2" s="1"/>
  <c r="P23" i="2" s="1"/>
  <c r="P24" i="2" s="1"/>
  <c r="P25" i="2" s="1"/>
  <c r="P26" i="2" s="1"/>
  <c r="O19" i="2"/>
  <c r="O20" i="2"/>
  <c r="O21" i="2" s="1"/>
  <c r="O22" i="2" s="1"/>
  <c r="O23" i="2" s="1"/>
  <c r="O24" i="2" s="1"/>
  <c r="O25" i="2" s="1"/>
  <c r="O26" i="2" s="1"/>
  <c r="N19" i="2"/>
  <c r="N20" i="2"/>
  <c r="N21" i="2" s="1"/>
  <c r="N22" i="2" s="1"/>
  <c r="N23" i="2" s="1"/>
  <c r="N24" i="2" s="1"/>
  <c r="N25" i="2" s="1"/>
  <c r="N26" i="2" s="1"/>
  <c r="T18" i="2"/>
  <c r="T17" i="2"/>
  <c r="S18" i="2"/>
  <c r="S17" i="2"/>
  <c r="R18" i="2"/>
  <c r="R17" i="2"/>
  <c r="Q18" i="2"/>
  <c r="Q17" i="2"/>
  <c r="P18" i="2"/>
  <c r="P17" i="2"/>
  <c r="O18" i="2"/>
  <c r="O17" i="2"/>
  <c r="N18" i="2"/>
  <c r="N17" i="2"/>
  <c r="T11" i="2"/>
  <c r="T12" i="2" s="1"/>
  <c r="T13" i="2" s="1"/>
  <c r="T14" i="2" s="1"/>
  <c r="T15" i="2" s="1"/>
  <c r="S11" i="2"/>
  <c r="S12" i="2" s="1"/>
  <c r="S13" i="2" s="1"/>
  <c r="S14" i="2" s="1"/>
  <c r="S15" i="2" s="1"/>
  <c r="R11" i="2"/>
  <c r="R12" i="2" s="1"/>
  <c r="R13" i="2" s="1"/>
  <c r="R14" i="2" s="1"/>
  <c r="R15" i="2" s="1"/>
  <c r="Q11" i="2"/>
  <c r="Q12" i="2" s="1"/>
  <c r="Q13" i="2" s="1"/>
  <c r="Q14" i="2" s="1"/>
  <c r="Q15" i="2" s="1"/>
  <c r="T10" i="2"/>
  <c r="S10" i="2"/>
  <c r="R10" i="2"/>
  <c r="Q10" i="2"/>
  <c r="P11" i="2"/>
  <c r="P12" i="2" s="1"/>
  <c r="P13" i="2" s="1"/>
  <c r="P14" i="2" s="1"/>
  <c r="P15" i="2" s="1"/>
  <c r="P10" i="2"/>
  <c r="O11" i="2"/>
  <c r="O12" i="2" s="1"/>
  <c r="O13" i="2" s="1"/>
  <c r="O14" i="2" s="1"/>
  <c r="O15" i="2" s="1"/>
  <c r="O10" i="2"/>
  <c r="N11" i="2"/>
  <c r="N12" i="2" s="1"/>
  <c r="N13" i="2" s="1"/>
  <c r="N14" i="2" s="1"/>
  <c r="N15" i="2" s="1"/>
  <c r="N10" i="2"/>
  <c r="M19" i="2"/>
  <c r="M20" i="2" s="1"/>
  <c r="M21" i="2" s="1"/>
  <c r="M22" i="2" s="1"/>
  <c r="M23" i="2" s="1"/>
  <c r="M24" i="2" s="1"/>
  <c r="M25" i="2" s="1"/>
  <c r="M26" i="2" s="1"/>
  <c r="M18" i="2"/>
  <c r="M17" i="2"/>
  <c r="M11" i="2"/>
  <c r="M12" i="2" s="1"/>
  <c r="M13" i="2" s="1"/>
  <c r="M14" i="2" s="1"/>
  <c r="M15" i="2" s="1"/>
  <c r="M10" i="2"/>
  <c r="L19" i="2"/>
  <c r="L20" i="2"/>
  <c r="L21" i="2" s="1"/>
  <c r="L22" i="2" s="1"/>
  <c r="L23" i="2" s="1"/>
  <c r="L24" i="2" s="1"/>
  <c r="L25" i="2" s="1"/>
  <c r="L26" i="2" s="1"/>
  <c r="L18" i="2"/>
  <c r="L17" i="2"/>
  <c r="L12" i="2"/>
  <c r="L13" i="2" s="1"/>
  <c r="L14" i="2" s="1"/>
  <c r="L15" i="2" s="1"/>
  <c r="L11" i="2"/>
  <c r="L10" i="2"/>
  <c r="AE9" i="2"/>
  <c r="AE10" i="2"/>
  <c r="AE11" i="2"/>
  <c r="AE12" i="2"/>
  <c r="AE13" i="2"/>
  <c r="AE14" i="2"/>
  <c r="AE15" i="2"/>
  <c r="AE17" i="2"/>
  <c r="AE18" i="2"/>
  <c r="AE19" i="2"/>
  <c r="AE20" i="2"/>
  <c r="AE21" i="2"/>
  <c r="AE22" i="2"/>
  <c r="AE23" i="2"/>
  <c r="AE24" i="2"/>
  <c r="AE25" i="2"/>
  <c r="AE26" i="2"/>
  <c r="AE28" i="2"/>
  <c r="AE29" i="2"/>
  <c r="AE30" i="2"/>
  <c r="AE31" i="2"/>
  <c r="AE32" i="2"/>
  <c r="AE33" i="2"/>
  <c r="AE34" i="2"/>
  <c r="AE35" i="2"/>
  <c r="AE36" i="2"/>
  <c r="AE37" i="2"/>
  <c r="AE8" i="2"/>
  <c r="V9" i="2"/>
  <c r="W9" i="2"/>
  <c r="X9" i="2"/>
  <c r="Y9" i="2"/>
  <c r="Z9" i="2"/>
  <c r="AA9" i="2"/>
  <c r="AB9" i="2"/>
  <c r="AC9" i="2"/>
  <c r="AD9" i="2"/>
  <c r="V10" i="2"/>
  <c r="W10" i="2"/>
  <c r="X10" i="2"/>
  <c r="Y10" i="2"/>
  <c r="Z10" i="2"/>
  <c r="AA10" i="2"/>
  <c r="AB10" i="2"/>
  <c r="AC10" i="2"/>
  <c r="AD10" i="2"/>
  <c r="V11" i="2"/>
  <c r="W11" i="2"/>
  <c r="X11" i="2"/>
  <c r="Y11" i="2"/>
  <c r="Z11" i="2"/>
  <c r="AA11" i="2"/>
  <c r="AB11" i="2"/>
  <c r="AC11" i="2"/>
  <c r="AD11" i="2"/>
  <c r="V12" i="2"/>
  <c r="W12" i="2"/>
  <c r="X12" i="2"/>
  <c r="Y12" i="2"/>
  <c r="Z12" i="2"/>
  <c r="AA12" i="2"/>
  <c r="AB12" i="2"/>
  <c r="AC12" i="2"/>
  <c r="AD12" i="2"/>
  <c r="V13" i="2"/>
  <c r="W13" i="2"/>
  <c r="X13" i="2"/>
  <c r="Y13" i="2"/>
  <c r="Z13" i="2"/>
  <c r="AA13" i="2"/>
  <c r="AB13" i="2"/>
  <c r="AC13" i="2"/>
  <c r="AD13" i="2"/>
  <c r="V14" i="2"/>
  <c r="W14" i="2"/>
  <c r="X14" i="2"/>
  <c r="Y14" i="2"/>
  <c r="Z14" i="2"/>
  <c r="AA14" i="2"/>
  <c r="AB14" i="2"/>
  <c r="AC14" i="2"/>
  <c r="AD14" i="2"/>
  <c r="V15" i="2"/>
  <c r="W15" i="2"/>
  <c r="X15" i="2"/>
  <c r="Y15" i="2"/>
  <c r="Z15" i="2"/>
  <c r="AA15" i="2"/>
  <c r="AB15" i="2"/>
  <c r="AC15" i="2"/>
  <c r="AD15" i="2"/>
  <c r="V16" i="2"/>
  <c r="W16" i="2"/>
  <c r="X16" i="2"/>
  <c r="Y16" i="2"/>
  <c r="Z16" i="2"/>
  <c r="AA16" i="2"/>
  <c r="AB16" i="2"/>
  <c r="AC16" i="2"/>
  <c r="V17" i="2"/>
  <c r="W17" i="2"/>
  <c r="X17" i="2"/>
  <c r="Y17" i="2"/>
  <c r="Z17" i="2"/>
  <c r="AA17" i="2"/>
  <c r="AB17" i="2"/>
  <c r="AC17" i="2"/>
  <c r="AD17" i="2"/>
  <c r="V18" i="2"/>
  <c r="W18" i="2"/>
  <c r="X18" i="2"/>
  <c r="Y18" i="2"/>
  <c r="Z18" i="2"/>
  <c r="AA18" i="2"/>
  <c r="AB18" i="2"/>
  <c r="AC18" i="2"/>
  <c r="AD18" i="2"/>
  <c r="V19" i="2"/>
  <c r="W19" i="2"/>
  <c r="X19" i="2"/>
  <c r="Y19" i="2"/>
  <c r="Z19" i="2"/>
  <c r="AA19" i="2"/>
  <c r="AB19" i="2"/>
  <c r="AC19" i="2"/>
  <c r="AD19" i="2"/>
  <c r="V20" i="2"/>
  <c r="W20" i="2"/>
  <c r="X20" i="2"/>
  <c r="Y20" i="2"/>
  <c r="Z20" i="2"/>
  <c r="AA20" i="2"/>
  <c r="AB20" i="2"/>
  <c r="AC20" i="2"/>
  <c r="AD20" i="2"/>
  <c r="V21" i="2"/>
  <c r="W21" i="2"/>
  <c r="X21" i="2"/>
  <c r="Y21" i="2"/>
  <c r="Z21" i="2"/>
  <c r="AA21" i="2"/>
  <c r="AB21" i="2"/>
  <c r="AC21" i="2"/>
  <c r="AD21" i="2"/>
  <c r="V22" i="2"/>
  <c r="W22" i="2"/>
  <c r="X22" i="2"/>
  <c r="Y22" i="2"/>
  <c r="Z22" i="2"/>
  <c r="AA22" i="2"/>
  <c r="AB22" i="2"/>
  <c r="AC22" i="2"/>
  <c r="AD22" i="2"/>
  <c r="V23" i="2"/>
  <c r="W23" i="2"/>
  <c r="X23" i="2"/>
  <c r="Y23" i="2"/>
  <c r="Z23" i="2"/>
  <c r="AA23" i="2"/>
  <c r="AB23" i="2"/>
  <c r="AC23" i="2"/>
  <c r="AD23" i="2"/>
  <c r="V24" i="2"/>
  <c r="W24" i="2"/>
  <c r="X24" i="2"/>
  <c r="Y24" i="2"/>
  <c r="Z24" i="2"/>
  <c r="AA24" i="2"/>
  <c r="AB24" i="2"/>
  <c r="AC24" i="2"/>
  <c r="AD24" i="2"/>
  <c r="V25" i="2"/>
  <c r="W25" i="2"/>
  <c r="X25" i="2"/>
  <c r="Y25" i="2"/>
  <c r="Z25" i="2"/>
  <c r="AA25" i="2"/>
  <c r="AB25" i="2"/>
  <c r="AC25" i="2"/>
  <c r="AD25" i="2"/>
  <c r="V26" i="2"/>
  <c r="W26" i="2"/>
  <c r="X26" i="2"/>
  <c r="Y26" i="2"/>
  <c r="Z26" i="2"/>
  <c r="AA26" i="2"/>
  <c r="AB26" i="2"/>
  <c r="AC26" i="2"/>
  <c r="AD26" i="2"/>
  <c r="V27" i="2"/>
  <c r="W27" i="2"/>
  <c r="X27" i="2"/>
  <c r="Y27" i="2"/>
  <c r="Z27" i="2"/>
  <c r="AA27" i="2"/>
  <c r="AB27" i="2"/>
  <c r="AC27" i="2"/>
  <c r="V28" i="2"/>
  <c r="W28" i="2"/>
  <c r="X28" i="2"/>
  <c r="Y28" i="2"/>
  <c r="Z28" i="2"/>
  <c r="AA28" i="2"/>
  <c r="AB28" i="2"/>
  <c r="AC28" i="2"/>
  <c r="AD28" i="2"/>
  <c r="V29" i="2"/>
  <c r="W29" i="2"/>
  <c r="X29" i="2"/>
  <c r="Y29" i="2"/>
  <c r="Z29" i="2"/>
  <c r="AA29" i="2"/>
  <c r="AB29" i="2"/>
  <c r="AC29" i="2"/>
  <c r="AD29" i="2"/>
  <c r="V30" i="2"/>
  <c r="W30" i="2"/>
  <c r="X30" i="2"/>
  <c r="Y30" i="2"/>
  <c r="Z30" i="2"/>
  <c r="AA30" i="2"/>
  <c r="AB30" i="2"/>
  <c r="AC30" i="2"/>
  <c r="AD30" i="2"/>
  <c r="V31" i="2"/>
  <c r="W31" i="2"/>
  <c r="X31" i="2"/>
  <c r="Y31" i="2"/>
  <c r="Z31" i="2"/>
  <c r="AA31" i="2"/>
  <c r="AB31" i="2"/>
  <c r="AC31" i="2"/>
  <c r="AD31" i="2"/>
  <c r="V32" i="2"/>
  <c r="W32" i="2"/>
  <c r="X32" i="2"/>
  <c r="Y32" i="2"/>
  <c r="Z32" i="2"/>
  <c r="AA32" i="2"/>
  <c r="AB32" i="2"/>
  <c r="AC32" i="2"/>
  <c r="AD32" i="2"/>
  <c r="V33" i="2"/>
  <c r="W33" i="2"/>
  <c r="X33" i="2"/>
  <c r="Y33" i="2"/>
  <c r="Z33" i="2"/>
  <c r="AA33" i="2"/>
  <c r="AB33" i="2"/>
  <c r="AC33" i="2"/>
  <c r="AD33" i="2"/>
  <c r="V34" i="2"/>
  <c r="W34" i="2"/>
  <c r="X34" i="2"/>
  <c r="Y34" i="2"/>
  <c r="Z34" i="2"/>
  <c r="AA34" i="2"/>
  <c r="AB34" i="2"/>
  <c r="AC34" i="2"/>
  <c r="AD34" i="2"/>
  <c r="V35" i="2"/>
  <c r="W35" i="2"/>
  <c r="X35" i="2"/>
  <c r="Y35" i="2"/>
  <c r="Z35" i="2"/>
  <c r="AA35" i="2"/>
  <c r="AB35" i="2"/>
  <c r="AC35" i="2"/>
  <c r="AD35" i="2"/>
  <c r="V36" i="2"/>
  <c r="W36" i="2"/>
  <c r="X36" i="2"/>
  <c r="Y36" i="2"/>
  <c r="Z36" i="2"/>
  <c r="AA36" i="2"/>
  <c r="AB36" i="2"/>
  <c r="AC36" i="2"/>
  <c r="AD36" i="2"/>
  <c r="V37" i="2"/>
  <c r="W37" i="2"/>
  <c r="X37" i="2"/>
  <c r="Y37" i="2"/>
  <c r="Z37" i="2"/>
  <c r="AA37" i="2"/>
  <c r="AB37" i="2"/>
  <c r="AC37" i="2"/>
  <c r="AD37" i="2"/>
  <c r="AD8" i="2"/>
  <c r="AC8" i="2"/>
  <c r="AB8" i="2"/>
  <c r="AA8" i="2"/>
  <c r="Z8" i="2"/>
  <c r="Y8" i="2"/>
  <c r="X8" i="2"/>
  <c r="W8" i="2"/>
  <c r="V8" i="2"/>
  <c r="BJ19" i="2" l="1"/>
  <c r="BK19" i="2" s="1"/>
  <c r="BJ33" i="2"/>
  <c r="BK33" i="2" s="1"/>
  <c r="BJ29" i="2"/>
  <c r="BK29" i="2" s="1"/>
  <c r="BJ23" i="2"/>
  <c r="BK23" i="2" s="1"/>
  <c r="BJ15" i="2"/>
  <c r="BK15" i="2" s="1"/>
  <c r="BJ32" i="2"/>
  <c r="BK32" i="2" s="1"/>
  <c r="BJ35" i="2"/>
  <c r="BK35" i="2" s="1"/>
  <c r="BJ37" i="2"/>
  <c r="BK37" i="2" s="1"/>
  <c r="BJ28" i="2"/>
  <c r="BJ30" i="2"/>
  <c r="BK30" i="2" s="1"/>
  <c r="BJ25" i="2"/>
  <c r="BK25" i="2" s="1"/>
  <c r="BJ22" i="2"/>
  <c r="BK22" i="2" s="1"/>
  <c r="BJ24" i="2"/>
  <c r="BK24" i="2" s="1"/>
  <c r="BJ31" i="2"/>
  <c r="BK31" i="2" s="1"/>
  <c r="BJ36" i="2"/>
  <c r="BK36" i="2" s="1"/>
  <c r="BJ20" i="2"/>
  <c r="BK20" i="2" s="1"/>
  <c r="BJ17" i="2"/>
  <c r="BJ26" i="2"/>
  <c r="BK26" i="2" s="1"/>
  <c r="BJ34" i="2"/>
  <c r="BK34" i="2" s="1"/>
  <c r="BJ21" i="2"/>
  <c r="BK21" i="2" s="1"/>
  <c r="BJ18" i="2"/>
  <c r="BK18" i="2" s="1"/>
  <c r="BJ12" i="2"/>
  <c r="BK12" i="2" s="1"/>
  <c r="BJ9" i="2"/>
  <c r="BK9" i="2" s="1"/>
  <c r="BJ13" i="2"/>
  <c r="BK13" i="2" s="1"/>
  <c r="BJ10" i="2"/>
  <c r="BK10" i="2" s="1"/>
  <c r="BJ14" i="2"/>
  <c r="BK14" i="2" s="1"/>
  <c r="BJ11" i="2"/>
  <c r="BK11" i="2" s="1"/>
  <c r="BJ8" i="2"/>
  <c r="BK16" i="2" s="1"/>
  <c r="Q2" i="2"/>
  <c r="M2" i="2"/>
  <c r="BJ27" i="2" l="1"/>
  <c r="BK27" i="2" s="1"/>
  <c r="BK17" i="2"/>
  <c r="BK28" i="2"/>
  <c r="BJ38" i="2"/>
  <c r="BK38" i="2" s="1"/>
  <c r="BK8" i="2"/>
</calcChain>
</file>

<file path=xl/sharedStrings.xml><?xml version="1.0" encoding="utf-8"?>
<sst xmlns="http://schemas.openxmlformats.org/spreadsheetml/2006/main" count="97" uniqueCount="56">
  <si>
    <t>Fuel</t>
  </si>
  <si>
    <t>Gasoline 91</t>
  </si>
  <si>
    <t>Gasoline 95</t>
  </si>
  <si>
    <t>Diesel</t>
  </si>
  <si>
    <t>Gases</t>
  </si>
  <si>
    <t>Income elasticity</t>
  </si>
  <si>
    <t>Price elasticity</t>
  </si>
  <si>
    <t>Year</t>
  </si>
  <si>
    <t>Q95 (Th.Liters)</t>
  </si>
  <si>
    <t>Q91E10 (Th.Liters)</t>
  </si>
  <si>
    <t>QE10 (Th.Liters)</t>
  </si>
  <si>
    <t>QE20 (Th.Liters)</t>
  </si>
  <si>
    <t>QE85 (Th.Liters)</t>
  </si>
  <si>
    <t>QD (Th.Liters)</t>
  </si>
  <si>
    <t>QL (Th.Liters)</t>
  </si>
  <si>
    <t>QN (Th.Kgs)</t>
  </si>
  <si>
    <t>Projected retail fuel prices (Baht/Liter except NGV Baht/Kg)</t>
  </si>
  <si>
    <t>Current tax rates (Baht/unit)</t>
  </si>
  <si>
    <t>Quantities</t>
  </si>
  <si>
    <t>Prices (Baht/unit)</t>
  </si>
  <si>
    <t>QF (Th.Liters)</t>
  </si>
  <si>
    <t>PN (฿/Kg)</t>
  </si>
  <si>
    <t>P95
(฿ /Liters)</t>
  </si>
  <si>
    <t>P91E10
(฿ /Liters)</t>
  </si>
  <si>
    <t>PE10
(฿ /Liters)</t>
  </si>
  <si>
    <t>PE20
(฿ /Liters)</t>
  </si>
  <si>
    <t>PE85
(฿ /Liters)</t>
  </si>
  <si>
    <t>PD
(฿ /Liters)</t>
  </si>
  <si>
    <t>PL
(฿ /Liters)</t>
  </si>
  <si>
    <t>PF
(฿ /Liters)</t>
  </si>
  <si>
    <t>C95</t>
  </si>
  <si>
    <t>C91</t>
  </si>
  <si>
    <t>CE10</t>
  </si>
  <si>
    <t>CE20</t>
  </si>
  <si>
    <t>CE85</t>
  </si>
  <si>
    <t>CD</t>
  </si>
  <si>
    <t>CN</t>
  </si>
  <si>
    <t>CF</t>
  </si>
  <si>
    <t>CL</t>
  </si>
  <si>
    <t>-</t>
  </si>
  <si>
    <t xml:space="preserve">Carbon emissions (C) </t>
  </si>
  <si>
    <t>Carbon conversion factors (tC/Thounsand units)</t>
  </si>
  <si>
    <t xml:space="preserve">Initial projected quantity demanded of each fuel </t>
  </si>
  <si>
    <t xml:space="preserve">New quantity demanded of each fuel after appling the carbon tax </t>
  </si>
  <si>
    <t>tc =</t>
  </si>
  <si>
    <t>Carbon tax rate</t>
  </si>
  <si>
    <t xml:space="preserve">Carbon emissions (Ct) </t>
  </si>
  <si>
    <t>Ct/C</t>
  </si>
  <si>
    <t>Price elasticities</t>
  </si>
  <si>
    <t xml:space="preserve">New carbon emissions of each fuel after appling the carbon tax </t>
  </si>
  <si>
    <t>total</t>
  </si>
  <si>
    <r>
      <rPr>
        <b/>
        <sz val="14"/>
        <color theme="1"/>
        <rFont val="Calibri"/>
        <family val="2"/>
        <scheme val="minor"/>
      </rPr>
      <t>BAU</t>
    </r>
    <r>
      <rPr>
        <sz val="14"/>
        <color theme="1"/>
        <rFont val="Calibri"/>
        <family val="2"/>
        <scheme val="minor"/>
      </rPr>
      <t xml:space="preserve"> Carbon emissions (tC)</t>
    </r>
  </si>
  <si>
    <r>
      <t xml:space="preserve">with </t>
    </r>
    <r>
      <rPr>
        <b/>
        <sz val="14"/>
        <color theme="1"/>
        <rFont val="Calibri"/>
        <family val="2"/>
        <scheme val="minor"/>
      </rPr>
      <t xml:space="preserve">Carbon Tax </t>
    </r>
    <r>
      <rPr>
        <sz val="14"/>
        <color theme="1"/>
        <rFont val="Calibri"/>
        <family val="2"/>
        <scheme val="minor"/>
      </rPr>
      <t>New Carbon emissions (tC)</t>
    </r>
  </si>
  <si>
    <t>Adjusted Tax Rate</t>
  </si>
  <si>
    <t>Baht</t>
  </si>
  <si>
    <t>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</si>
</sst>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0.000%"/>
    <numFmt numFmtId="165" formatCode="0.00000"/>
    <numFmt numFmtId="166" formatCode="0.0000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</cellStyleXfs>
  <cellXfs count="83">
    <xf numFmtId="0" fontId="0" fillId="0" borderId="0" xfId="0"/>
    <xf numFmtId="0" fontId="5" fillId="0" borderId="5" xfId="3" applyFont="1" applyBorder="1" applyAlignment="1">
      <alignment vertical="top"/>
    </xf>
    <xf numFmtId="0" fontId="6" fillId="0" borderId="6" xfId="3" applyFont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2" fillId="0" borderId="0" xfId="0" applyFont="1"/>
    <xf numFmtId="10" fontId="0" fillId="0" borderId="0" xfId="2" applyNumberFormat="1" applyFont="1"/>
    <xf numFmtId="43" fontId="0" fillId="0" borderId="8" xfId="1" applyFont="1" applyBorder="1"/>
    <xf numFmtId="0" fontId="0" fillId="0" borderId="0" xfId="0" applyFont="1"/>
    <xf numFmtId="0" fontId="0" fillId="3" borderId="9" xfId="0" applyFont="1" applyFill="1" applyBorder="1"/>
    <xf numFmtId="10" fontId="0" fillId="0" borderId="8" xfId="2" applyNumberFormat="1" applyFont="1" applyBorder="1"/>
    <xf numFmtId="164" fontId="9" fillId="0" borderId="8" xfId="2" applyNumberFormat="1" applyFont="1" applyFill="1" applyBorder="1" applyAlignment="1">
      <alignment horizontal="center"/>
    </xf>
    <xf numFmtId="166" fontId="8" fillId="0" borderId="8" xfId="6" applyNumberFormat="1" applyFont="1" applyBorder="1"/>
    <xf numFmtId="166" fontId="8" fillId="0" borderId="8" xfId="4" applyNumberFormat="1" applyFont="1" applyBorder="1"/>
    <xf numFmtId="2" fontId="8" fillId="0" borderId="8" xfId="4" applyNumberFormat="1" applyFont="1" applyBorder="1"/>
    <xf numFmtId="164" fontId="9" fillId="0" borderId="0" xfId="2" applyNumberFormat="1" applyFont="1" applyFill="1" applyAlignment="1">
      <alignment horizontal="center"/>
    </xf>
    <xf numFmtId="166" fontId="8" fillId="0" borderId="0" xfId="4" applyNumberFormat="1" applyFont="1" applyBorder="1"/>
    <xf numFmtId="2" fontId="8" fillId="0" borderId="0" xfId="4" applyNumberFormat="1" applyFont="1" applyBorder="1"/>
    <xf numFmtId="0" fontId="8" fillId="0" borderId="0" xfId="4" applyFont="1"/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" wrapText="1"/>
    </xf>
    <xf numFmtId="43" fontId="9" fillId="0" borderId="8" xfId="1" applyFont="1" applyBorder="1"/>
    <xf numFmtId="2" fontId="9" fillId="0" borderId="8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9" fillId="0" borderId="8" xfId="5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0" xfId="0" applyFont="1" applyBorder="1"/>
    <xf numFmtId="0" fontId="10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10" fillId="0" borderId="8" xfId="1" applyFont="1" applyFill="1" applyBorder="1" applyAlignment="1">
      <alignment horizontal="center" vertical="center" wrapText="1"/>
    </xf>
    <xf numFmtId="43" fontId="0" fillId="0" borderId="0" xfId="0" applyNumberFormat="1" applyFont="1"/>
    <xf numFmtId="43" fontId="0" fillId="0" borderId="0" xfId="1" applyFont="1"/>
    <xf numFmtId="165" fontId="8" fillId="0" borderId="8" xfId="6" applyNumberFormat="1" applyFont="1" applyBorder="1"/>
    <xf numFmtId="165" fontId="8" fillId="0" borderId="8" xfId="4" applyNumberFormat="1" applyFont="1" applyBorder="1"/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6" borderId="0" xfId="0" applyFont="1" applyFill="1"/>
    <xf numFmtId="164" fontId="9" fillId="0" borderId="0" xfId="2" applyNumberFormat="1" applyFont="1" applyFill="1" applyBorder="1" applyAlignment="1">
      <alignment horizontal="center"/>
    </xf>
    <xf numFmtId="10" fontId="0" fillId="0" borderId="0" xfId="2" applyNumberFormat="1" applyFont="1" applyBorder="1"/>
    <xf numFmtId="165" fontId="8" fillId="0" borderId="0" xfId="6" applyNumberFormat="1" applyFont="1" applyBorder="1"/>
    <xf numFmtId="165" fontId="8" fillId="0" borderId="0" xfId="4" applyNumberFormat="1" applyFont="1" applyBorder="1"/>
    <xf numFmtId="0" fontId="0" fillId="0" borderId="0" xfId="0" applyFont="1" applyBorder="1" applyAlignment="1">
      <alignment horizontal="center" vertical="center"/>
    </xf>
    <xf numFmtId="0" fontId="3" fillId="0" borderId="8" xfId="7" applyBorder="1"/>
    <xf numFmtId="0" fontId="3" fillId="0" borderId="13" xfId="7" applyBorder="1"/>
    <xf numFmtId="0" fontId="4" fillId="0" borderId="1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5" fillId="0" borderId="1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3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0" fillId="8" borderId="0" xfId="0" applyFont="1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8" fillId="2" borderId="10" xfId="4" applyFont="1" applyFill="1" applyBorder="1" applyAlignment="1">
      <alignment horizontal="center"/>
    </xf>
    <xf numFmtId="0" fontId="8" fillId="2" borderId="9" xfId="4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8" fillId="2" borderId="11" xfId="4" applyFont="1" applyFill="1" applyBorder="1" applyAlignment="1">
      <alignment horizontal="center"/>
    </xf>
    <xf numFmtId="0" fontId="8" fillId="2" borderId="12" xfId="4" applyFont="1" applyFill="1" applyBorder="1" applyAlignment="1">
      <alignment horizontal="center"/>
    </xf>
    <xf numFmtId="166" fontId="0" fillId="0" borderId="0" xfId="0" applyNumberFormat="1" applyFont="1"/>
    <xf numFmtId="2" fontId="0" fillId="0" borderId="0" xfId="0" applyNumberFormat="1" applyFont="1"/>
    <xf numFmtId="0" fontId="11" fillId="9" borderId="9" xfId="0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43" fontId="0" fillId="0" borderId="0" xfId="0" applyNumberFormat="1"/>
    <xf numFmtId="43" fontId="0" fillId="9" borderId="0" xfId="1" applyFont="1" applyFill="1"/>
    <xf numFmtId="43" fontId="0" fillId="9" borderId="0" xfId="0" applyNumberFormat="1" applyFill="1"/>
    <xf numFmtId="0" fontId="0" fillId="9" borderId="0" xfId="0" applyFont="1" applyFill="1"/>
    <xf numFmtId="43" fontId="0" fillId="9" borderId="0" xfId="0" applyNumberFormat="1" applyFont="1" applyFill="1"/>
    <xf numFmtId="0" fontId="2" fillId="10" borderId="0" xfId="0" applyFont="1" applyFill="1"/>
    <xf numFmtId="0" fontId="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</cellXfs>
  <cellStyles count="8">
    <cellStyle name="Comma" xfId="1" builtinId="3"/>
    <cellStyle name="Normal" xfId="0" builtinId="0"/>
    <cellStyle name="Normal_C-tax 95%" xfId="6"/>
    <cellStyle name="Normal_C-tax 95%_1" xfId="5"/>
    <cellStyle name="Normal_Elasticity" xfId="3"/>
    <cellStyle name="Normal_Same Revenue_1" xfId="7"/>
    <cellStyle name="Normal_Sheet1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4" sqref="D4"/>
    </sheetView>
  </sheetViews>
  <sheetFormatPr defaultColWidth="11" defaultRowHeight="15.75" x14ac:dyDescent="0.25"/>
  <cols>
    <col min="1" max="1" width="13.625" customWidth="1"/>
    <col min="2" max="2" width="8.875" customWidth="1"/>
    <col min="3" max="3" width="12.625" customWidth="1"/>
    <col min="4" max="256" width="8.875" customWidth="1"/>
    <col min="257" max="257" width="13.625" customWidth="1"/>
    <col min="258" max="258" width="8.875" customWidth="1"/>
    <col min="259" max="259" width="12.625" customWidth="1"/>
    <col min="260" max="512" width="8.875" customWidth="1"/>
    <col min="513" max="513" width="13.625" customWidth="1"/>
    <col min="514" max="514" width="8.875" customWidth="1"/>
    <col min="515" max="515" width="12.625" customWidth="1"/>
    <col min="516" max="768" width="8.875" customWidth="1"/>
    <col min="769" max="769" width="13.625" customWidth="1"/>
    <col min="770" max="770" width="8.875" customWidth="1"/>
    <col min="771" max="771" width="12.625" customWidth="1"/>
    <col min="772" max="1024" width="8.875" customWidth="1"/>
    <col min="1025" max="1025" width="13.625" customWidth="1"/>
    <col min="1026" max="1026" width="8.875" customWidth="1"/>
    <col min="1027" max="1027" width="12.625" customWidth="1"/>
    <col min="1028" max="1280" width="8.875" customWidth="1"/>
    <col min="1281" max="1281" width="13.625" customWidth="1"/>
    <col min="1282" max="1282" width="8.875" customWidth="1"/>
    <col min="1283" max="1283" width="12.625" customWidth="1"/>
    <col min="1284" max="1536" width="8.875" customWidth="1"/>
    <col min="1537" max="1537" width="13.625" customWidth="1"/>
    <col min="1538" max="1538" width="8.875" customWidth="1"/>
    <col min="1539" max="1539" width="12.625" customWidth="1"/>
    <col min="1540" max="1792" width="8.875" customWidth="1"/>
    <col min="1793" max="1793" width="13.625" customWidth="1"/>
    <col min="1794" max="1794" width="8.875" customWidth="1"/>
    <col min="1795" max="1795" width="12.625" customWidth="1"/>
    <col min="1796" max="2048" width="8.875" customWidth="1"/>
    <col min="2049" max="2049" width="13.625" customWidth="1"/>
    <col min="2050" max="2050" width="8.875" customWidth="1"/>
    <col min="2051" max="2051" width="12.625" customWidth="1"/>
    <col min="2052" max="2304" width="8.875" customWidth="1"/>
    <col min="2305" max="2305" width="13.625" customWidth="1"/>
    <col min="2306" max="2306" width="8.875" customWidth="1"/>
    <col min="2307" max="2307" width="12.625" customWidth="1"/>
    <col min="2308" max="2560" width="8.875" customWidth="1"/>
    <col min="2561" max="2561" width="13.625" customWidth="1"/>
    <col min="2562" max="2562" width="8.875" customWidth="1"/>
    <col min="2563" max="2563" width="12.625" customWidth="1"/>
    <col min="2564" max="2816" width="8.875" customWidth="1"/>
    <col min="2817" max="2817" width="13.625" customWidth="1"/>
    <col min="2818" max="2818" width="8.875" customWidth="1"/>
    <col min="2819" max="2819" width="12.625" customWidth="1"/>
    <col min="2820" max="3072" width="8.875" customWidth="1"/>
    <col min="3073" max="3073" width="13.625" customWidth="1"/>
    <col min="3074" max="3074" width="8.875" customWidth="1"/>
    <col min="3075" max="3075" width="12.625" customWidth="1"/>
    <col min="3076" max="3328" width="8.875" customWidth="1"/>
    <col min="3329" max="3329" width="13.625" customWidth="1"/>
    <col min="3330" max="3330" width="8.875" customWidth="1"/>
    <col min="3331" max="3331" width="12.625" customWidth="1"/>
    <col min="3332" max="3584" width="8.875" customWidth="1"/>
    <col min="3585" max="3585" width="13.625" customWidth="1"/>
    <col min="3586" max="3586" width="8.875" customWidth="1"/>
    <col min="3587" max="3587" width="12.625" customWidth="1"/>
    <col min="3588" max="3840" width="8.875" customWidth="1"/>
    <col min="3841" max="3841" width="13.625" customWidth="1"/>
    <col min="3842" max="3842" width="8.875" customWidth="1"/>
    <col min="3843" max="3843" width="12.625" customWidth="1"/>
    <col min="3844" max="4096" width="8.875" customWidth="1"/>
    <col min="4097" max="4097" width="13.625" customWidth="1"/>
    <col min="4098" max="4098" width="8.875" customWidth="1"/>
    <col min="4099" max="4099" width="12.625" customWidth="1"/>
    <col min="4100" max="4352" width="8.875" customWidth="1"/>
    <col min="4353" max="4353" width="13.625" customWidth="1"/>
    <col min="4354" max="4354" width="8.875" customWidth="1"/>
    <col min="4355" max="4355" width="12.625" customWidth="1"/>
    <col min="4356" max="4608" width="8.875" customWidth="1"/>
    <col min="4609" max="4609" width="13.625" customWidth="1"/>
    <col min="4610" max="4610" width="8.875" customWidth="1"/>
    <col min="4611" max="4611" width="12.625" customWidth="1"/>
    <col min="4612" max="4864" width="8.875" customWidth="1"/>
    <col min="4865" max="4865" width="13.625" customWidth="1"/>
    <col min="4866" max="4866" width="8.875" customWidth="1"/>
    <col min="4867" max="4867" width="12.625" customWidth="1"/>
    <col min="4868" max="5120" width="8.875" customWidth="1"/>
    <col min="5121" max="5121" width="13.625" customWidth="1"/>
    <col min="5122" max="5122" width="8.875" customWidth="1"/>
    <col min="5123" max="5123" width="12.625" customWidth="1"/>
    <col min="5124" max="5376" width="8.875" customWidth="1"/>
    <col min="5377" max="5377" width="13.625" customWidth="1"/>
    <col min="5378" max="5378" width="8.875" customWidth="1"/>
    <col min="5379" max="5379" width="12.625" customWidth="1"/>
    <col min="5380" max="5632" width="8.875" customWidth="1"/>
    <col min="5633" max="5633" width="13.625" customWidth="1"/>
    <col min="5634" max="5634" width="8.875" customWidth="1"/>
    <col min="5635" max="5635" width="12.625" customWidth="1"/>
    <col min="5636" max="5888" width="8.875" customWidth="1"/>
    <col min="5889" max="5889" width="13.625" customWidth="1"/>
    <col min="5890" max="5890" width="8.875" customWidth="1"/>
    <col min="5891" max="5891" width="12.625" customWidth="1"/>
    <col min="5892" max="6144" width="8.875" customWidth="1"/>
    <col min="6145" max="6145" width="13.625" customWidth="1"/>
    <col min="6146" max="6146" width="8.875" customWidth="1"/>
    <col min="6147" max="6147" width="12.625" customWidth="1"/>
    <col min="6148" max="6400" width="8.875" customWidth="1"/>
    <col min="6401" max="6401" width="13.625" customWidth="1"/>
    <col min="6402" max="6402" width="8.875" customWidth="1"/>
    <col min="6403" max="6403" width="12.625" customWidth="1"/>
    <col min="6404" max="6656" width="8.875" customWidth="1"/>
    <col min="6657" max="6657" width="13.625" customWidth="1"/>
    <col min="6658" max="6658" width="8.875" customWidth="1"/>
    <col min="6659" max="6659" width="12.625" customWidth="1"/>
    <col min="6660" max="6912" width="8.875" customWidth="1"/>
    <col min="6913" max="6913" width="13.625" customWidth="1"/>
    <col min="6914" max="6914" width="8.875" customWidth="1"/>
    <col min="6915" max="6915" width="12.625" customWidth="1"/>
    <col min="6916" max="7168" width="8.875" customWidth="1"/>
    <col min="7169" max="7169" width="13.625" customWidth="1"/>
    <col min="7170" max="7170" width="8.875" customWidth="1"/>
    <col min="7171" max="7171" width="12.625" customWidth="1"/>
    <col min="7172" max="7424" width="8.875" customWidth="1"/>
    <col min="7425" max="7425" width="13.625" customWidth="1"/>
    <col min="7426" max="7426" width="8.875" customWidth="1"/>
    <col min="7427" max="7427" width="12.625" customWidth="1"/>
    <col min="7428" max="7680" width="8.875" customWidth="1"/>
    <col min="7681" max="7681" width="13.625" customWidth="1"/>
    <col min="7682" max="7682" width="8.875" customWidth="1"/>
    <col min="7683" max="7683" width="12.625" customWidth="1"/>
    <col min="7684" max="7936" width="8.875" customWidth="1"/>
    <col min="7937" max="7937" width="13.625" customWidth="1"/>
    <col min="7938" max="7938" width="8.875" customWidth="1"/>
    <col min="7939" max="7939" width="12.625" customWidth="1"/>
    <col min="7940" max="8192" width="8.875" customWidth="1"/>
    <col min="8193" max="8193" width="13.625" customWidth="1"/>
    <col min="8194" max="8194" width="8.875" customWidth="1"/>
    <col min="8195" max="8195" width="12.625" customWidth="1"/>
    <col min="8196" max="8448" width="8.875" customWidth="1"/>
    <col min="8449" max="8449" width="13.625" customWidth="1"/>
    <col min="8450" max="8450" width="8.875" customWidth="1"/>
    <col min="8451" max="8451" width="12.625" customWidth="1"/>
    <col min="8452" max="8704" width="8.875" customWidth="1"/>
    <col min="8705" max="8705" width="13.625" customWidth="1"/>
    <col min="8706" max="8706" width="8.875" customWidth="1"/>
    <col min="8707" max="8707" width="12.625" customWidth="1"/>
    <col min="8708" max="8960" width="8.875" customWidth="1"/>
    <col min="8961" max="8961" width="13.625" customWidth="1"/>
    <col min="8962" max="8962" width="8.875" customWidth="1"/>
    <col min="8963" max="8963" width="12.625" customWidth="1"/>
    <col min="8964" max="9216" width="8.875" customWidth="1"/>
    <col min="9217" max="9217" width="13.625" customWidth="1"/>
    <col min="9218" max="9218" width="8.875" customWidth="1"/>
    <col min="9219" max="9219" width="12.625" customWidth="1"/>
    <col min="9220" max="9472" width="8.875" customWidth="1"/>
    <col min="9473" max="9473" width="13.625" customWidth="1"/>
    <col min="9474" max="9474" width="8.875" customWidth="1"/>
    <col min="9475" max="9475" width="12.625" customWidth="1"/>
    <col min="9476" max="9728" width="8.875" customWidth="1"/>
    <col min="9729" max="9729" width="13.625" customWidth="1"/>
    <col min="9730" max="9730" width="8.875" customWidth="1"/>
    <col min="9731" max="9731" width="12.625" customWidth="1"/>
    <col min="9732" max="9984" width="8.875" customWidth="1"/>
    <col min="9985" max="9985" width="13.625" customWidth="1"/>
    <col min="9986" max="9986" width="8.875" customWidth="1"/>
    <col min="9987" max="9987" width="12.625" customWidth="1"/>
    <col min="9988" max="10240" width="8.875" customWidth="1"/>
    <col min="10241" max="10241" width="13.625" customWidth="1"/>
    <col min="10242" max="10242" width="8.875" customWidth="1"/>
    <col min="10243" max="10243" width="12.625" customWidth="1"/>
    <col min="10244" max="10496" width="8.875" customWidth="1"/>
    <col min="10497" max="10497" width="13.625" customWidth="1"/>
    <col min="10498" max="10498" width="8.875" customWidth="1"/>
    <col min="10499" max="10499" width="12.625" customWidth="1"/>
    <col min="10500" max="10752" width="8.875" customWidth="1"/>
    <col min="10753" max="10753" width="13.625" customWidth="1"/>
    <col min="10754" max="10754" width="8.875" customWidth="1"/>
    <col min="10755" max="10755" width="12.625" customWidth="1"/>
    <col min="10756" max="11008" width="8.875" customWidth="1"/>
    <col min="11009" max="11009" width="13.625" customWidth="1"/>
    <col min="11010" max="11010" width="8.875" customWidth="1"/>
    <col min="11011" max="11011" width="12.625" customWidth="1"/>
    <col min="11012" max="11264" width="8.875" customWidth="1"/>
    <col min="11265" max="11265" width="13.625" customWidth="1"/>
    <col min="11266" max="11266" width="8.875" customWidth="1"/>
    <col min="11267" max="11267" width="12.625" customWidth="1"/>
    <col min="11268" max="11520" width="8.875" customWidth="1"/>
    <col min="11521" max="11521" width="13.625" customWidth="1"/>
    <col min="11522" max="11522" width="8.875" customWidth="1"/>
    <col min="11523" max="11523" width="12.625" customWidth="1"/>
    <col min="11524" max="11776" width="8.875" customWidth="1"/>
    <col min="11777" max="11777" width="13.625" customWidth="1"/>
    <col min="11778" max="11778" width="8.875" customWidth="1"/>
    <col min="11779" max="11779" width="12.625" customWidth="1"/>
    <col min="11780" max="12032" width="8.875" customWidth="1"/>
    <col min="12033" max="12033" width="13.625" customWidth="1"/>
    <col min="12034" max="12034" width="8.875" customWidth="1"/>
    <col min="12035" max="12035" width="12.625" customWidth="1"/>
    <col min="12036" max="12288" width="8.875" customWidth="1"/>
    <col min="12289" max="12289" width="13.625" customWidth="1"/>
    <col min="12290" max="12290" width="8.875" customWidth="1"/>
    <col min="12291" max="12291" width="12.625" customWidth="1"/>
    <col min="12292" max="12544" width="8.875" customWidth="1"/>
    <col min="12545" max="12545" width="13.625" customWidth="1"/>
    <col min="12546" max="12546" width="8.875" customWidth="1"/>
    <col min="12547" max="12547" width="12.625" customWidth="1"/>
    <col min="12548" max="12800" width="8.875" customWidth="1"/>
    <col min="12801" max="12801" width="13.625" customWidth="1"/>
    <col min="12802" max="12802" width="8.875" customWidth="1"/>
    <col min="12803" max="12803" width="12.625" customWidth="1"/>
    <col min="12804" max="13056" width="8.875" customWidth="1"/>
    <col min="13057" max="13057" width="13.625" customWidth="1"/>
    <col min="13058" max="13058" width="8.875" customWidth="1"/>
    <col min="13059" max="13059" width="12.625" customWidth="1"/>
    <col min="13060" max="13312" width="8.875" customWidth="1"/>
    <col min="13313" max="13313" width="13.625" customWidth="1"/>
    <col min="13314" max="13314" width="8.875" customWidth="1"/>
    <col min="13315" max="13315" width="12.625" customWidth="1"/>
    <col min="13316" max="13568" width="8.875" customWidth="1"/>
    <col min="13569" max="13569" width="13.625" customWidth="1"/>
    <col min="13570" max="13570" width="8.875" customWidth="1"/>
    <col min="13571" max="13571" width="12.625" customWidth="1"/>
    <col min="13572" max="13824" width="8.875" customWidth="1"/>
    <col min="13825" max="13825" width="13.625" customWidth="1"/>
    <col min="13826" max="13826" width="8.875" customWidth="1"/>
    <col min="13827" max="13827" width="12.625" customWidth="1"/>
    <col min="13828" max="14080" width="8.875" customWidth="1"/>
    <col min="14081" max="14081" width="13.625" customWidth="1"/>
    <col min="14082" max="14082" width="8.875" customWidth="1"/>
    <col min="14083" max="14083" width="12.625" customWidth="1"/>
    <col min="14084" max="14336" width="8.875" customWidth="1"/>
    <col min="14337" max="14337" width="13.625" customWidth="1"/>
    <col min="14338" max="14338" width="8.875" customWidth="1"/>
    <col min="14339" max="14339" width="12.625" customWidth="1"/>
    <col min="14340" max="14592" width="8.875" customWidth="1"/>
    <col min="14593" max="14593" width="13.625" customWidth="1"/>
    <col min="14594" max="14594" width="8.875" customWidth="1"/>
    <col min="14595" max="14595" width="12.625" customWidth="1"/>
    <col min="14596" max="14848" width="8.875" customWidth="1"/>
    <col min="14849" max="14849" width="13.625" customWidth="1"/>
    <col min="14850" max="14850" width="8.875" customWidth="1"/>
    <col min="14851" max="14851" width="12.625" customWidth="1"/>
    <col min="14852" max="15104" width="8.875" customWidth="1"/>
    <col min="15105" max="15105" width="13.625" customWidth="1"/>
    <col min="15106" max="15106" width="8.875" customWidth="1"/>
    <col min="15107" max="15107" width="12.625" customWidth="1"/>
    <col min="15108" max="15360" width="8.875" customWidth="1"/>
    <col min="15361" max="15361" width="13.625" customWidth="1"/>
    <col min="15362" max="15362" width="8.875" customWidth="1"/>
    <col min="15363" max="15363" width="12.625" customWidth="1"/>
    <col min="15364" max="15616" width="8.875" customWidth="1"/>
    <col min="15617" max="15617" width="13.625" customWidth="1"/>
    <col min="15618" max="15618" width="8.875" customWidth="1"/>
    <col min="15619" max="15619" width="12.625" customWidth="1"/>
    <col min="15620" max="15872" width="8.875" customWidth="1"/>
    <col min="15873" max="15873" width="13.625" customWidth="1"/>
    <col min="15874" max="15874" width="8.875" customWidth="1"/>
    <col min="15875" max="15875" width="12.625" customWidth="1"/>
    <col min="15876" max="16128" width="8.875" customWidth="1"/>
    <col min="16129" max="16129" width="13.625" customWidth="1"/>
    <col min="16130" max="16130" width="8.875" customWidth="1"/>
    <col min="16131" max="16131" width="12.625" customWidth="1"/>
    <col min="16132" max="16384" width="8.875" customWidth="1"/>
  </cols>
  <sheetData>
    <row r="1" spans="1:6" ht="24.75" thickBot="1" x14ac:dyDescent="0.3">
      <c r="A1" s="56" t="s">
        <v>0</v>
      </c>
      <c r="B1" s="58" t="s">
        <v>5</v>
      </c>
      <c r="C1" s="60" t="s">
        <v>6</v>
      </c>
      <c r="D1" s="61"/>
      <c r="E1" s="61"/>
      <c r="F1" s="62"/>
    </row>
    <row r="2" spans="1:6" ht="24.75" thickBot="1" x14ac:dyDescent="0.3">
      <c r="A2" s="57"/>
      <c r="B2" s="59"/>
      <c r="C2" s="1" t="s">
        <v>1</v>
      </c>
      <c r="D2" s="1" t="s">
        <v>2</v>
      </c>
      <c r="E2" s="1" t="s">
        <v>3</v>
      </c>
      <c r="F2" s="1" t="s">
        <v>4</v>
      </c>
    </row>
    <row r="3" spans="1:6" ht="24.75" thickBot="1" x14ac:dyDescent="0.6">
      <c r="A3" s="1" t="s">
        <v>1</v>
      </c>
      <c r="B3" s="2">
        <v>0.53190000000000004</v>
      </c>
      <c r="C3" s="3">
        <v>-0.53210000000000002</v>
      </c>
      <c r="D3" s="4">
        <v>-0.57869999999999999</v>
      </c>
      <c r="E3" s="5">
        <v>-2.5600000000000001E-2</v>
      </c>
      <c r="F3" s="6">
        <v>0.2034</v>
      </c>
    </row>
    <row r="4" spans="1:6" ht="24.75" thickBot="1" x14ac:dyDescent="0.6">
      <c r="A4" s="1" t="s">
        <v>2</v>
      </c>
      <c r="B4" s="2">
        <v>1.3409</v>
      </c>
      <c r="C4" s="7">
        <v>-0.30590000000000001</v>
      </c>
      <c r="D4" s="8">
        <v>-1.1507000000000001</v>
      </c>
      <c r="E4" s="9">
        <v>-4.3400000000000001E-2</v>
      </c>
      <c r="F4" s="10">
        <v>0.23449999999999999</v>
      </c>
    </row>
    <row r="5" spans="1:6" ht="24.75" thickBot="1" x14ac:dyDescent="0.6">
      <c r="A5" s="1" t="s">
        <v>3</v>
      </c>
      <c r="B5" s="2">
        <v>0.5302</v>
      </c>
      <c r="C5" s="7">
        <v>-9.6100000000000005E-2</v>
      </c>
      <c r="D5" s="11">
        <v>-0.308</v>
      </c>
      <c r="E5" s="12">
        <v>-0.68159999999999998</v>
      </c>
      <c r="F5" s="10">
        <v>0.61339999999999995</v>
      </c>
    </row>
    <row r="6" spans="1:6" ht="24.75" thickBot="1" x14ac:dyDescent="0.6">
      <c r="A6" s="1" t="s">
        <v>4</v>
      </c>
      <c r="B6" s="2">
        <v>1.8015000000000001</v>
      </c>
      <c r="C6" s="7">
        <v>0.93420000000000003</v>
      </c>
      <c r="D6" s="11">
        <v>2.0373999999999999</v>
      </c>
      <c r="E6" s="9">
        <v>-0.24940000000000001</v>
      </c>
      <c r="F6" s="13">
        <v>-1.0512999999999999</v>
      </c>
    </row>
  </sheetData>
  <mergeCells count="3">
    <mergeCell ref="A1:A2"/>
    <mergeCell ref="B1:B2"/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8"/>
  <sheetViews>
    <sheetView tabSelected="1" topLeftCell="D1" zoomScale="80" zoomScaleNormal="80" workbookViewId="0">
      <selection activeCell="BM23" sqref="BM23"/>
    </sheetView>
  </sheetViews>
  <sheetFormatPr defaultColWidth="10.875" defaultRowHeight="15.75" x14ac:dyDescent="0.25"/>
  <cols>
    <col min="1" max="1" width="5.875" style="17" customWidth="1"/>
    <col min="2" max="2" width="11.5" style="17" bestFit="1" customWidth="1"/>
    <col min="3" max="5" width="13" style="17" bestFit="1" customWidth="1"/>
    <col min="6" max="6" width="11.5" style="17" bestFit="1" customWidth="1"/>
    <col min="7" max="9" width="14" style="17" bestFit="1" customWidth="1"/>
    <col min="10" max="10" width="11" style="17" bestFit="1" customWidth="1"/>
    <col min="11" max="11" width="1.5" style="17" customWidth="1"/>
    <col min="12" max="20" width="10.875" style="17"/>
    <col min="21" max="21" width="1.5" style="17" customWidth="1"/>
    <col min="22" max="30" width="13.375" style="17" customWidth="1"/>
    <col min="31" max="31" width="14.125" style="17" customWidth="1"/>
    <col min="32" max="32" width="1.5" style="17" customWidth="1"/>
    <col min="33" max="41" width="8.5" style="17" customWidth="1"/>
    <col min="42" max="42" width="3" style="17" customWidth="1"/>
    <col min="43" max="51" width="13.375" style="17" customWidth="1"/>
    <col min="52" max="52" width="1.5" style="17" customWidth="1"/>
    <col min="53" max="53" width="8" style="17" customWidth="1"/>
    <col min="54" max="54" width="9" style="17" customWidth="1"/>
    <col min="55" max="61" width="8" style="17" customWidth="1"/>
    <col min="62" max="62" width="14.75" style="17" bestFit="1" customWidth="1"/>
    <col min="63" max="63" width="10.875" style="17"/>
    <col min="64" max="64" width="16.125" style="17" customWidth="1"/>
    <col min="65" max="16384" width="10.875" style="17"/>
  </cols>
  <sheetData>
    <row r="1" spans="1:66" x14ac:dyDescent="0.25">
      <c r="B1" s="65" t="s">
        <v>42</v>
      </c>
      <c r="C1" s="65"/>
      <c r="D1" s="65"/>
      <c r="E1" s="65"/>
      <c r="F1" s="65"/>
      <c r="G1" s="65"/>
      <c r="H1" s="65"/>
      <c r="I1" s="65"/>
      <c r="J1" s="65"/>
      <c r="L1" s="18"/>
      <c r="M1" s="18" t="s">
        <v>16</v>
      </c>
      <c r="N1" s="18"/>
      <c r="O1" s="18"/>
      <c r="P1" s="18"/>
      <c r="Q1" s="18"/>
      <c r="R1" s="18"/>
      <c r="S1" s="18"/>
      <c r="T1" s="18"/>
      <c r="V1" s="64" t="s">
        <v>41</v>
      </c>
      <c r="W1" s="64"/>
      <c r="X1" s="64"/>
      <c r="Y1" s="64"/>
      <c r="Z1" s="64"/>
      <c r="AA1" s="64"/>
      <c r="AB1" s="64"/>
      <c r="AC1" s="64"/>
      <c r="AD1" s="64"/>
      <c r="AE1" s="64"/>
      <c r="AG1" s="48" t="s">
        <v>45</v>
      </c>
      <c r="AH1" s="48"/>
      <c r="AI1" s="48"/>
      <c r="AJ1" s="48"/>
      <c r="AK1" s="48"/>
      <c r="AL1" s="48"/>
      <c r="AM1" s="48"/>
      <c r="AN1" s="48"/>
      <c r="AO1" s="48"/>
      <c r="AQ1" s="68" t="s">
        <v>43</v>
      </c>
      <c r="AR1" s="68"/>
      <c r="AS1" s="68"/>
      <c r="AT1" s="68"/>
      <c r="AU1" s="68"/>
      <c r="AV1" s="68"/>
      <c r="AW1" s="68"/>
      <c r="AX1" s="68"/>
      <c r="AY1" s="68"/>
      <c r="BA1" s="63" t="s">
        <v>49</v>
      </c>
      <c r="BB1" s="63"/>
      <c r="BC1" s="63"/>
      <c r="BD1" s="63"/>
      <c r="BE1" s="63"/>
      <c r="BF1" s="63"/>
      <c r="BG1" s="63"/>
      <c r="BH1" s="63"/>
      <c r="BI1" s="63"/>
      <c r="BJ1" s="63"/>
      <c r="BK1" s="63"/>
    </row>
    <row r="2" spans="1:66" x14ac:dyDescent="0.25">
      <c r="L2" s="20">
        <v>1.418647612033864E-2</v>
      </c>
      <c r="M2" s="20">
        <f>2*0.525261465713709%</f>
        <v>1.0505229314274181E-2</v>
      </c>
      <c r="N2" s="20">
        <v>1.418647612033864E-2</v>
      </c>
      <c r="O2" s="20">
        <v>1.418647612033864E-2</v>
      </c>
      <c r="P2" s="20">
        <v>1.418647612033864E-2</v>
      </c>
      <c r="Q2" s="20">
        <f>2*0.870422678315793%</f>
        <v>1.740845356631586E-2</v>
      </c>
      <c r="R2" s="20">
        <v>4.3429051982819423E-3</v>
      </c>
      <c r="S2" s="20">
        <v>4.3429051982819397E-3</v>
      </c>
      <c r="T2" s="19">
        <v>3.0000000000000027E-2</v>
      </c>
      <c r="V2" s="44">
        <v>0.58902228000000001</v>
      </c>
      <c r="W2" s="44">
        <v>0.53012005200000001</v>
      </c>
      <c r="X2" s="45">
        <v>0.53012005200000001</v>
      </c>
      <c r="Y2" s="45">
        <v>0.47121782400000001</v>
      </c>
      <c r="Z2" s="45">
        <v>8.8353342000000001E-2</v>
      </c>
      <c r="AA2" s="45">
        <v>0.72832715999999997</v>
      </c>
      <c r="AB2" s="45">
        <v>0.45557468000000001</v>
      </c>
      <c r="AC2" s="45">
        <v>0.57736787999999994</v>
      </c>
      <c r="AD2" s="45">
        <v>0.83075553000000013</v>
      </c>
      <c r="AE2" s="46" t="s">
        <v>39</v>
      </c>
      <c r="AG2" s="47" t="s">
        <v>44</v>
      </c>
      <c r="AH2" s="17">
        <v>8.8730359197405662</v>
      </c>
      <c r="AQ2" s="66" t="s">
        <v>17</v>
      </c>
      <c r="AR2" s="67"/>
      <c r="AS2" s="67"/>
      <c r="AT2" s="67"/>
      <c r="AU2" s="67"/>
      <c r="AV2" s="67"/>
      <c r="AW2" s="67"/>
      <c r="AX2" s="67"/>
      <c r="AY2" s="67"/>
    </row>
    <row r="3" spans="1:66" x14ac:dyDescent="0.25">
      <c r="L3" s="49"/>
      <c r="M3" s="49"/>
      <c r="N3" s="49"/>
      <c r="O3" s="49"/>
      <c r="P3" s="49"/>
      <c r="Q3" s="49"/>
      <c r="R3" s="49"/>
      <c r="S3" s="49"/>
      <c r="T3" s="50"/>
      <c r="V3" s="51"/>
      <c r="W3" s="51"/>
      <c r="X3" s="52"/>
      <c r="Y3" s="52"/>
      <c r="Z3" s="52"/>
      <c r="AA3" s="52"/>
      <c r="AB3" s="52"/>
      <c r="AC3" s="52"/>
      <c r="AD3" s="52"/>
      <c r="AE3" s="53"/>
      <c r="AG3" s="47"/>
      <c r="AQ3" s="21">
        <v>7</v>
      </c>
      <c r="AR3" s="22">
        <v>6.3</v>
      </c>
      <c r="AS3" s="22">
        <v>6.3</v>
      </c>
      <c r="AT3" s="22">
        <v>5.6</v>
      </c>
      <c r="AU3" s="22">
        <v>1.05</v>
      </c>
      <c r="AV3" s="22">
        <v>5.31</v>
      </c>
      <c r="AW3" s="22">
        <v>2.17</v>
      </c>
      <c r="AX3" s="23">
        <v>0</v>
      </c>
      <c r="AY3" s="22">
        <v>0.98139500000000002</v>
      </c>
    </row>
    <row r="4" spans="1:66" x14ac:dyDescent="0.25">
      <c r="L4" s="49"/>
      <c r="M4" s="49"/>
      <c r="N4" s="49"/>
      <c r="O4" s="49"/>
      <c r="P4" s="49"/>
      <c r="Q4" s="49"/>
      <c r="R4" s="49"/>
      <c r="S4" s="49"/>
      <c r="T4" s="50"/>
      <c r="V4" s="51"/>
      <c r="W4" s="51"/>
      <c r="X4" s="52"/>
      <c r="Y4" s="52"/>
      <c r="Z4" s="52"/>
      <c r="AA4" s="52"/>
      <c r="AB4" s="52"/>
      <c r="AC4" s="52"/>
      <c r="AD4" s="52"/>
      <c r="AE4" s="53"/>
      <c r="AG4" s="47"/>
      <c r="AQ4" s="69" t="s">
        <v>48</v>
      </c>
      <c r="AR4" s="70"/>
      <c r="AS4" s="70"/>
      <c r="AT4" s="70"/>
      <c r="AU4" s="70"/>
      <c r="AV4" s="70"/>
      <c r="AW4" s="70"/>
      <c r="AX4" s="70"/>
      <c r="AY4" s="70"/>
    </row>
    <row r="5" spans="1:66" x14ac:dyDescent="0.25">
      <c r="L5" s="24"/>
      <c r="M5" s="24"/>
      <c r="N5" s="24"/>
      <c r="O5" s="24"/>
      <c r="P5" s="24"/>
      <c r="Q5" s="24"/>
      <c r="R5" s="24"/>
      <c r="S5" s="24"/>
      <c r="T5" s="15"/>
      <c r="AN5" s="54"/>
      <c r="AQ5" s="21">
        <v>-1.1507000000000001</v>
      </c>
      <c r="AR5" s="21">
        <v>0.53210000000000002</v>
      </c>
      <c r="AS5" s="21">
        <v>-1.1507000000000001</v>
      </c>
      <c r="AT5" s="21">
        <v>-1.1507000000000001</v>
      </c>
      <c r="AU5" s="21">
        <v>-1.1507000000000001</v>
      </c>
      <c r="AV5" s="54">
        <v>0.68159999999999998</v>
      </c>
      <c r="AW5" s="54">
        <v>1.0512999999999999</v>
      </c>
      <c r="AX5" s="54">
        <v>1.0512999999999999</v>
      </c>
      <c r="AY5" s="55">
        <v>0.27279999999999999</v>
      </c>
      <c r="BB5" s="25"/>
      <c r="BC5" s="25"/>
      <c r="BD5" s="25"/>
      <c r="BE5" s="25"/>
      <c r="BF5" s="25"/>
      <c r="BG5" s="25"/>
      <c r="BH5" s="26"/>
      <c r="BI5" s="25"/>
      <c r="BJ5" s="27"/>
    </row>
    <row r="6" spans="1:66" ht="18.75" x14ac:dyDescent="0.3">
      <c r="B6" s="17" t="s">
        <v>18</v>
      </c>
      <c r="L6" s="14" t="s">
        <v>19</v>
      </c>
      <c r="V6" s="73" t="s">
        <v>51</v>
      </c>
      <c r="W6" s="73"/>
      <c r="X6" s="73"/>
      <c r="Y6" s="73"/>
      <c r="Z6" s="73"/>
      <c r="AA6" s="73"/>
      <c r="AB6" s="73"/>
      <c r="AC6" s="73"/>
      <c r="AD6" s="73"/>
      <c r="AE6" s="73"/>
      <c r="AG6" s="14" t="s">
        <v>19</v>
      </c>
      <c r="AQ6" s="71">
        <f>-AQ5</f>
        <v>1.1507000000000001</v>
      </c>
      <c r="AR6" s="71">
        <f>AR5</f>
        <v>0.53210000000000002</v>
      </c>
      <c r="AS6" s="71">
        <f>-AS5</f>
        <v>1.1507000000000001</v>
      </c>
      <c r="AT6" s="71">
        <f>-AT5</f>
        <v>1.1507000000000001</v>
      </c>
      <c r="AU6" s="71">
        <f>-AU5</f>
        <v>1.1507000000000001</v>
      </c>
      <c r="AV6" s="71">
        <f>AV5</f>
        <v>0.68159999999999998</v>
      </c>
      <c r="AW6" s="17">
        <f>AW5</f>
        <v>1.0512999999999999</v>
      </c>
      <c r="AX6" s="17">
        <f>AX5</f>
        <v>1.0512999999999999</v>
      </c>
      <c r="AY6" s="17">
        <f>AY5</f>
        <v>0.27279999999999999</v>
      </c>
      <c r="BA6" s="73" t="s">
        <v>52</v>
      </c>
      <c r="BB6" s="73"/>
      <c r="BC6" s="73"/>
      <c r="BD6" s="73"/>
      <c r="BE6" s="73"/>
      <c r="BF6" s="73"/>
      <c r="BG6" s="73"/>
      <c r="BH6" s="73"/>
      <c r="BI6" s="73"/>
      <c r="BJ6" s="73"/>
      <c r="BK6" s="73"/>
    </row>
    <row r="7" spans="1:66" s="40" customFormat="1" ht="63" x14ac:dyDescent="0.25">
      <c r="A7" s="36" t="s">
        <v>7</v>
      </c>
      <c r="B7" s="38" t="s">
        <v>8</v>
      </c>
      <c r="C7" s="38" t="s">
        <v>9</v>
      </c>
      <c r="D7" s="38" t="s">
        <v>10</v>
      </c>
      <c r="E7" s="38" t="s">
        <v>11</v>
      </c>
      <c r="F7" s="38" t="s">
        <v>12</v>
      </c>
      <c r="G7" s="38" t="s">
        <v>13</v>
      </c>
      <c r="H7" s="38" t="s">
        <v>14</v>
      </c>
      <c r="I7" s="38" t="s">
        <v>15</v>
      </c>
      <c r="J7" s="36" t="s">
        <v>20</v>
      </c>
      <c r="K7" s="39"/>
      <c r="L7" s="37" t="s">
        <v>22</v>
      </c>
      <c r="M7" s="41" t="s">
        <v>23</v>
      </c>
      <c r="N7" s="37" t="s">
        <v>24</v>
      </c>
      <c r="O7" s="37" t="s">
        <v>25</v>
      </c>
      <c r="P7" s="37" t="s">
        <v>26</v>
      </c>
      <c r="Q7" s="41" t="s">
        <v>27</v>
      </c>
      <c r="R7" s="37" t="s">
        <v>28</v>
      </c>
      <c r="S7" s="37" t="s">
        <v>21</v>
      </c>
      <c r="T7" s="36" t="s">
        <v>29</v>
      </c>
      <c r="V7" s="36" t="s">
        <v>30</v>
      </c>
      <c r="W7" s="36" t="s">
        <v>31</v>
      </c>
      <c r="X7" s="36" t="s">
        <v>32</v>
      </c>
      <c r="Y7" s="36" t="s">
        <v>33</v>
      </c>
      <c r="Z7" s="36" t="s">
        <v>34</v>
      </c>
      <c r="AA7" s="36" t="s">
        <v>35</v>
      </c>
      <c r="AB7" s="36" t="s">
        <v>38</v>
      </c>
      <c r="AC7" s="36" t="s">
        <v>36</v>
      </c>
      <c r="AD7" s="36" t="s">
        <v>37</v>
      </c>
      <c r="AE7" s="36" t="s">
        <v>40</v>
      </c>
      <c r="AG7" s="37" t="s">
        <v>22</v>
      </c>
      <c r="AH7" s="41" t="s">
        <v>23</v>
      </c>
      <c r="AI7" s="37" t="s">
        <v>24</v>
      </c>
      <c r="AJ7" s="37" t="s">
        <v>25</v>
      </c>
      <c r="AK7" s="37" t="s">
        <v>26</v>
      </c>
      <c r="AL7" s="41" t="s">
        <v>27</v>
      </c>
      <c r="AM7" s="37" t="s">
        <v>28</v>
      </c>
      <c r="AN7" s="37" t="s">
        <v>21</v>
      </c>
      <c r="AO7" s="36" t="s">
        <v>29</v>
      </c>
      <c r="AQ7" s="38" t="s">
        <v>8</v>
      </c>
      <c r="AR7" s="38" t="s">
        <v>9</v>
      </c>
      <c r="AS7" s="38" t="s">
        <v>10</v>
      </c>
      <c r="AT7" s="38" t="s">
        <v>11</v>
      </c>
      <c r="AU7" s="38" t="s">
        <v>12</v>
      </c>
      <c r="AV7" s="38" t="s">
        <v>13</v>
      </c>
      <c r="AW7" s="38" t="s">
        <v>14</v>
      </c>
      <c r="AX7" s="38" t="s">
        <v>15</v>
      </c>
      <c r="AY7" s="36" t="s">
        <v>20</v>
      </c>
      <c r="BA7" s="36" t="s">
        <v>30</v>
      </c>
      <c r="BB7" s="36" t="s">
        <v>31</v>
      </c>
      <c r="BC7" s="36" t="s">
        <v>32</v>
      </c>
      <c r="BD7" s="36" t="s">
        <v>33</v>
      </c>
      <c r="BE7" s="36" t="s">
        <v>34</v>
      </c>
      <c r="BF7" s="36" t="s">
        <v>35</v>
      </c>
      <c r="BG7" s="36" t="s">
        <v>38</v>
      </c>
      <c r="BH7" s="36" t="s">
        <v>36</v>
      </c>
      <c r="BI7" s="36" t="s">
        <v>37</v>
      </c>
      <c r="BJ7" s="36" t="s">
        <v>46</v>
      </c>
      <c r="BK7" s="36" t="s">
        <v>47</v>
      </c>
    </row>
    <row r="8" spans="1:66" x14ac:dyDescent="0.25">
      <c r="A8" s="29">
        <v>2013</v>
      </c>
      <c r="B8" s="16">
        <v>310968.73224866169</v>
      </c>
      <c r="C8" s="16">
        <v>5430996.9810631918</v>
      </c>
      <c r="D8" s="16">
        <v>1666974.050894174</v>
      </c>
      <c r="E8" s="16">
        <v>431332.46098705992</v>
      </c>
      <c r="F8" s="16">
        <v>44849.272589848704</v>
      </c>
      <c r="G8" s="16">
        <v>20646482.074014872</v>
      </c>
      <c r="H8" s="16">
        <v>1365143.2195833663</v>
      </c>
      <c r="I8" s="16">
        <v>1813281.0511915365</v>
      </c>
      <c r="J8" s="30">
        <v>370.30376716186498</v>
      </c>
      <c r="L8" s="31">
        <v>46.6768965186535</v>
      </c>
      <c r="M8" s="31">
        <v>33.6626066941594</v>
      </c>
      <c r="N8" s="31">
        <v>36.01227582238419</v>
      </c>
      <c r="O8" s="31">
        <v>30.77587033662607</v>
      </c>
      <c r="P8" s="31">
        <v>20.62913589718999</v>
      </c>
      <c r="Q8" s="31">
        <v>34.799999999999997</v>
      </c>
      <c r="R8" s="32">
        <v>11.08349166275703</v>
      </c>
      <c r="S8" s="31">
        <v>10.070010549534862</v>
      </c>
      <c r="T8" s="33">
        <v>24.615409328706008</v>
      </c>
      <c r="V8" s="43">
        <f>B8*$V$2</f>
        <v>183167.51167781625</v>
      </c>
      <c r="W8" s="43">
        <f>C8*$W$2</f>
        <v>2879080.4020130625</v>
      </c>
      <c r="X8" s="43">
        <f>D8*$X$2</f>
        <v>883696.37054267025</v>
      </c>
      <c r="Y8" s="43">
        <f>E8*$Y$2</f>
        <v>203251.54368688728</v>
      </c>
      <c r="Z8" s="43">
        <f>F8*$Z$2</f>
        <v>3962.5831195821283</v>
      </c>
      <c r="AA8" s="43">
        <f>G8*$AA$2</f>
        <v>15037393.652958162</v>
      </c>
      <c r="AB8" s="43">
        <f>H8*$AB$2</f>
        <v>621924.6854158619</v>
      </c>
      <c r="AC8" s="43">
        <f>I8*$AC$2</f>
        <v>1046930.2363706288</v>
      </c>
      <c r="AD8" s="43">
        <f>J8*$AD$2</f>
        <v>307.63190234955181</v>
      </c>
      <c r="AE8" s="42">
        <f>SUM(V8:AD8)</f>
        <v>20859714.61768702</v>
      </c>
      <c r="AG8" s="72">
        <f>L8+1.07*1.1*($V$2*tc-$AQ$3)</f>
        <v>44.589387971711233</v>
      </c>
      <c r="AH8" s="72">
        <f>M8+1.07*1.1*($W$2*tc-$AR$3)</f>
        <v>31.783849001911356</v>
      </c>
      <c r="AI8" s="72">
        <f>N8+1.07*1.1*($X$2*tc-$AS$3)</f>
        <v>34.133518130136146</v>
      </c>
      <c r="AJ8" s="72">
        <f>O8+1.07*1.1*($Y$2*tc-$AT$3)</f>
        <v>29.105863499072253</v>
      </c>
      <c r="AK8" s="72">
        <f>P8+1.07*1.1*($Z$2*tc-$AU$3)</f>
        <v>20.316009615148648</v>
      </c>
      <c r="AL8" s="72">
        <f>Q8+1.07*1.1*($AA$2*tc-$AV$3)</f>
        <v>36.156460782207098</v>
      </c>
      <c r="AM8" s="72">
        <f>R8+1.07*1.1*($AB$2*tc-$AW$3)</f>
        <v>13.287224660979629</v>
      </c>
      <c r="AN8" s="72">
        <f>S8+1.07*1.1*($AC$2*tc-$AX$3)</f>
        <v>16.099788538730891</v>
      </c>
      <c r="AO8" s="72">
        <f>T8+1.07*1.1*($AD$2*tc-$AY$3)</f>
        <v>32.136355359422843</v>
      </c>
      <c r="AQ8" s="43">
        <f>B8*((AG8^$AQ$6)/(L8^$AQ$6))^(-1)</f>
        <v>327779.40537250438</v>
      </c>
      <c r="AR8" s="43">
        <f>C8*((AH8^$AR$6)/(M8^$AR$6))^(-1)</f>
        <v>5599520.0325360494</v>
      </c>
      <c r="AS8" s="43">
        <f>D8*((AI8^$AS$6)/(N8^$AS$6))^(-1)</f>
        <v>1772985.03481288</v>
      </c>
      <c r="AT8" s="43">
        <f>E8*((AJ8^$AT$6)/(O8^$AT$6))^(-1)</f>
        <v>459931.79972277436</v>
      </c>
      <c r="AU8" s="43">
        <f>F8*((AK8^$AU$6)/(P8^$AU$6))^(-1)</f>
        <v>45645.61624172279</v>
      </c>
      <c r="AV8" s="43">
        <f>G8*((AL8^$AV$6)/(Q8^$AV$6))^(-1)</f>
        <v>20115320.572319556</v>
      </c>
      <c r="AW8" s="43">
        <f>H8*((AM8^$AW$6)/(R8^$AW$6))^(-1)</f>
        <v>1128184.8624073216</v>
      </c>
      <c r="AX8" s="43">
        <f>I8*((AN8^$AX$6)/(S8^$AX$6))^(-1)</f>
        <v>1107185.6216194362</v>
      </c>
      <c r="AY8" s="43">
        <f>J8*((AO8^$AY$6)/(T8^$AY$6))^(-1)</f>
        <v>344.3267302504687</v>
      </c>
      <c r="BA8" s="75">
        <f>AQ8*$V$2</f>
        <v>193069.37268955677</v>
      </c>
      <c r="BB8" s="75">
        <f>AR8*$W$2</f>
        <v>2968417.8508230522</v>
      </c>
      <c r="BC8" s="75">
        <f>AS8*$X$2</f>
        <v>939894.91885022575</v>
      </c>
      <c r="BD8" s="75">
        <f>AT8*$Y$2</f>
        <v>216728.06185376956</v>
      </c>
      <c r="BE8" s="75">
        <f>AU8*$Z$2</f>
        <v>4032.9427426056882</v>
      </c>
      <c r="BF8" s="75">
        <f>AV8*$AA$2</f>
        <v>14650534.304927077</v>
      </c>
      <c r="BG8" s="75">
        <f>AW8*$AB$2</f>
        <v>513972.45767205959</v>
      </c>
      <c r="BH8" s="75">
        <f>AX8*$AC$2</f>
        <v>639253.41512089595</v>
      </c>
      <c r="BI8" s="75">
        <f>AY8*$AD$2</f>
        <v>286.0513352823952</v>
      </c>
      <c r="BJ8" s="75">
        <f>SUM(BA8:BI8)</f>
        <v>20126189.376014527</v>
      </c>
      <c r="BK8" s="17">
        <f>BJ8/AE8</f>
        <v>0.96483531749516194</v>
      </c>
    </row>
    <row r="9" spans="1:66" x14ac:dyDescent="0.25">
      <c r="A9" s="29">
        <v>2014</v>
      </c>
      <c r="B9" s="16">
        <v>309473.49542891316</v>
      </c>
      <c r="C9" s="16">
        <v>5453204.6393442731</v>
      </c>
      <c r="D9" s="16">
        <v>1730104.7891664291</v>
      </c>
      <c r="E9" s="16">
        <v>457697.51131650253</v>
      </c>
      <c r="F9" s="16">
        <v>48126.10101977364</v>
      </c>
      <c r="G9" s="16">
        <v>20634460.385670584</v>
      </c>
      <c r="H9" s="16">
        <v>1404724.8033376478</v>
      </c>
      <c r="I9" s="16">
        <v>1871577.8847050909</v>
      </c>
      <c r="J9" s="30">
        <v>371.87781441005495</v>
      </c>
      <c r="L9" s="34">
        <v>47.339077196486897</v>
      </c>
      <c r="M9" s="34">
        <v>34.016240096797766</v>
      </c>
      <c r="N9" s="34">
        <v>36.523163113377493</v>
      </c>
      <c r="O9" s="34">
        <v>31.212471486239259</v>
      </c>
      <c r="P9" s="34">
        <v>20.921790640978699</v>
      </c>
      <c r="Q9" s="34">
        <v>35.40581418410779</v>
      </c>
      <c r="R9" s="34">
        <v>11.064772789085751</v>
      </c>
      <c r="S9" s="34">
        <v>10.11374365069719</v>
      </c>
      <c r="T9" s="34">
        <v>25.353871608567189</v>
      </c>
      <c r="V9" s="43">
        <f t="shared" ref="V9:V37" si="0">B9*$V$2</f>
        <v>182286.78387710801</v>
      </c>
      <c r="W9" s="43">
        <f t="shared" ref="W9:W37" si="1">C9*$W$2</f>
        <v>2890853.1269758274</v>
      </c>
      <c r="X9" s="43">
        <f t="shared" ref="X9:X37" si="2">D9*$X$2</f>
        <v>917163.24079835648</v>
      </c>
      <c r="Y9" s="43">
        <f t="shared" ref="Y9:Y37" si="3">E9*$Y$2</f>
        <v>215675.22533277769</v>
      </c>
      <c r="Z9" s="43">
        <f t="shared" ref="Z9:Z37" si="4">F9*$Z$2</f>
        <v>4252.1018625266088</v>
      </c>
      <c r="AA9" s="43">
        <f t="shared" ref="AA9:AA37" si="5">G9*$AA$2</f>
        <v>15028637.93082796</v>
      </c>
      <c r="AB9" s="43">
        <f t="shared" ref="AB9:AB37" si="6">H9*$AB$2</f>
        <v>639957.05276861181</v>
      </c>
      <c r="AC9" s="43">
        <f t="shared" ref="AC9:AC37" si="7">I9*$AC$2</f>
        <v>1080588.9555470627</v>
      </c>
      <c r="AD9" s="43">
        <f t="shared" ref="AD9:AD37" si="8">J9*$AD$2</f>
        <v>308.93955080546687</v>
      </c>
      <c r="AE9" s="42">
        <f t="shared" ref="AE9:AE37" si="9">SUM(V9:AD9)</f>
        <v>20959723.357541036</v>
      </c>
      <c r="AG9" s="72">
        <f>L9+1.07*1.1*($V$2*tc-$AQ$3)</f>
        <v>45.251568649544623</v>
      </c>
      <c r="AH9" s="72">
        <f>M9+1.07*1.1*($W$2*tc-$AR$3)</f>
        <v>32.137482404549722</v>
      </c>
      <c r="AI9" s="72">
        <f>N9+1.07*1.1*($X$2*tc-$AS$3)</f>
        <v>34.644405421129449</v>
      </c>
      <c r="AJ9" s="72">
        <f>O9+1.07*1.1*($Y$2*tc-$AT$3)</f>
        <v>29.542464648685442</v>
      </c>
      <c r="AK9" s="72">
        <f>P9+1.07*1.1*($Z$2*tc-$AU$3)</f>
        <v>20.608664358937357</v>
      </c>
      <c r="AL9" s="72">
        <f>Q9+1.07*1.1*($AA$2*tc-$AV$3)</f>
        <v>36.762274966314891</v>
      </c>
      <c r="AM9" s="72">
        <f>R9+1.07*1.1*($AB$2*tc-$AW$3)</f>
        <v>13.268505787308349</v>
      </c>
      <c r="AN9" s="72">
        <f>S9+1.07*1.1*($AC$2*tc-$AX$3)</f>
        <v>16.143521639893223</v>
      </c>
      <c r="AO9" s="72">
        <f>T9+1.07*1.1*($AD$2*tc-$AY$3)</f>
        <v>32.874817639284025</v>
      </c>
      <c r="AQ9" s="43">
        <f t="shared" ref="AQ9:AQ37" si="10">B9*((AG9^$AQ$6)/(L9^$AQ$6))^(-1)</f>
        <v>325957.69795177341</v>
      </c>
      <c r="AR9" s="43">
        <f t="shared" ref="AR9:AR37" si="11">C9*((AH9^$AR$6)/(M9^$AR$6))^(-1)</f>
        <v>5620579.2243205691</v>
      </c>
      <c r="AS9" s="43">
        <f t="shared" ref="AS9:AS37" si="12">D9*((AI9^$AS$6)/(N9^$AS$6))^(-1)</f>
        <v>1838501.6511244692</v>
      </c>
      <c r="AT9" s="43">
        <f t="shared" ref="AT9:AT37" si="13">E9*((AJ9^$AT$6)/(O9^$AT$6))^(-1)</f>
        <v>487594.63364151004</v>
      </c>
      <c r="AU9" s="43">
        <f t="shared" ref="AU9:AU37" si="14">F9*((AK9^$AU$6)/(P9^$AU$6))^(-1)</f>
        <v>48968.479508127755</v>
      </c>
      <c r="AV9" s="43">
        <f t="shared" ref="AV9:AV37" si="15">G9*((AL9^$AV$6)/(Q9^$AV$6))^(-1)</f>
        <v>20112409.002294764</v>
      </c>
      <c r="AW9" s="43">
        <f t="shared" ref="AW9:AW37" si="16">H9*((AM9^$AW$6)/(R9^$AW$6))^(-1)</f>
        <v>1160553.6282972668</v>
      </c>
      <c r="AX9" s="43">
        <f t="shared" ref="AX9:AX37" si="17">I9*((AN9^$AX$6)/(S9^$AX$6))^(-1)</f>
        <v>1144730.4543543516</v>
      </c>
      <c r="AY9" s="43">
        <f t="shared" ref="AY9:AY37" si="18">J9*((AO9^$AY$6)/(T9^$AY$6))^(-1)</f>
        <v>346.43617008792273</v>
      </c>
      <c r="BA9" s="75">
        <f t="shared" ref="BA9:BA37" si="19">AQ9*$V$2</f>
        <v>191996.3464311049</v>
      </c>
      <c r="BB9" s="75">
        <f t="shared" ref="BB9:BB37" si="20">AR9*$W$2</f>
        <v>2979581.7506669397</v>
      </c>
      <c r="BC9" s="75">
        <f t="shared" ref="BC9:BC37" si="21">AS9*$X$2</f>
        <v>974626.59089618956</v>
      </c>
      <c r="BD9" s="75">
        <f t="shared" ref="BD9:BD37" si="22">AT9*$Y$2</f>
        <v>229763.28225862957</v>
      </c>
      <c r="BE9" s="75">
        <f t="shared" ref="BE9:BE37" si="23">AU9*$Z$2</f>
        <v>4326.5288172016035</v>
      </c>
      <c r="BF9" s="75">
        <f t="shared" ref="BF9:BF37" si="24">AV9*$AA$2</f>
        <v>14648413.729399778</v>
      </c>
      <c r="BG9" s="75">
        <f t="shared" ref="BG9:BG37" si="25">AW9*$AB$2</f>
        <v>528718.84783436626</v>
      </c>
      <c r="BH9" s="75">
        <f t="shared" ref="BH9:BH37" si="26">AX9*$AC$2</f>
        <v>660930.59560200875</v>
      </c>
      <c r="BI9" s="75">
        <f t="shared" ref="BI9:BI37" si="27">AY9*$AD$2</f>
        <v>287.80376409256246</v>
      </c>
      <c r="BJ9" s="75">
        <f t="shared" ref="BJ9:BJ37" si="28">SUM(BA9:BI9)</f>
        <v>20218645.475670315</v>
      </c>
      <c r="BK9" s="17">
        <f t="shared" ref="BK9:BK37" si="29">BJ9/AE9</f>
        <v>0.96464276416109807</v>
      </c>
    </row>
    <row r="10" spans="1:66" x14ac:dyDescent="0.25">
      <c r="A10" s="29">
        <v>2015</v>
      </c>
      <c r="B10" s="16">
        <v>311079.4353293514</v>
      </c>
      <c r="C10" s="16">
        <v>5509436.3712989893</v>
      </c>
      <c r="D10" s="16">
        <v>1815277.9177561665</v>
      </c>
      <c r="E10" s="16">
        <v>490988.95456712658</v>
      </c>
      <c r="F10" s="16">
        <v>52212.84857929546</v>
      </c>
      <c r="G10" s="16">
        <v>20629339.127669733</v>
      </c>
      <c r="H10" s="16">
        <v>1528918.690516311</v>
      </c>
      <c r="I10" s="16">
        <v>2043270.2793096686</v>
      </c>
      <c r="J10" s="30">
        <v>377.12771699680434</v>
      </c>
      <c r="K10" s="35"/>
      <c r="L10" s="74">
        <f>L9*(1+$L$2)</f>
        <v>48.010651884693729</v>
      </c>
      <c r="M10" s="74">
        <f>M9*(1+$M$2)</f>
        <v>34.373588499424038</v>
      </c>
      <c r="N10" s="74">
        <f>N9*(1+$N$2)</f>
        <v>37.04129809472466</v>
      </c>
      <c r="O10" s="74">
        <f>O9*(1+$O$2)</f>
        <v>31.655266467635546</v>
      </c>
      <c r="P10" s="74">
        <f>P9*(1+$P$2)</f>
        <v>21.21859712430167</v>
      </c>
      <c r="Q10" s="74">
        <f>Q9*(1+$Q$2)</f>
        <v>36.022174656309438</v>
      </c>
      <c r="R10" s="74">
        <f>R9*(1+$R$2)</f>
        <v>11.11282604834928</v>
      </c>
      <c r="S10" s="74">
        <f>S9*(1+$S$2)</f>
        <v>10.157666680571893</v>
      </c>
      <c r="T10" s="74">
        <f>T9*(1+$T$2)</f>
        <v>26.114487756824207</v>
      </c>
      <c r="V10" s="43">
        <f t="shared" si="0"/>
        <v>183232.71825880712</v>
      </c>
      <c r="W10" s="43">
        <f t="shared" si="1"/>
        <v>2920662.6956437114</v>
      </c>
      <c r="X10" s="43">
        <f t="shared" si="2"/>
        <v>962315.2241553507</v>
      </c>
      <c r="Y10" s="43">
        <f t="shared" si="3"/>
        <v>231362.74677915627</v>
      </c>
      <c r="Z10" s="43">
        <f t="shared" si="4"/>
        <v>4613.1796673207064</v>
      </c>
      <c r="AA10" s="43">
        <f t="shared" si="5"/>
        <v>15024907.979532573</v>
      </c>
      <c r="AB10" s="43">
        <f t="shared" si="6"/>
        <v>696536.64317798743</v>
      </c>
      <c r="AC10" s="43">
        <f t="shared" si="7"/>
        <v>1179718.6294320312</v>
      </c>
      <c r="AD10" s="43">
        <f t="shared" si="8"/>
        <v>313.30093641137023</v>
      </c>
      <c r="AE10" s="42">
        <f t="shared" si="9"/>
        <v>21203663.117583346</v>
      </c>
      <c r="AG10" s="72">
        <f>L10+1.07*1.1*($V$2*tc-$AQ$3)</f>
        <v>45.923143337751455</v>
      </c>
      <c r="AH10" s="72">
        <f>M10+1.07*1.1*($W$2*tc-$AR$3)</f>
        <v>32.494830807175994</v>
      </c>
      <c r="AI10" s="72">
        <f>N10+1.07*1.1*($X$2*tc-$AS$3)</f>
        <v>35.162540402476615</v>
      </c>
      <c r="AJ10" s="72">
        <f>O10+1.07*1.1*($Y$2*tc-$AT$3)</f>
        <v>29.985259630081728</v>
      </c>
      <c r="AK10" s="72">
        <f>P10+1.07*1.1*($Z$2*tc-$AU$3)</f>
        <v>20.905470842260328</v>
      </c>
      <c r="AL10" s="72">
        <f>Q10+1.07*1.1*($AA$2*tc-$AV$3)</f>
        <v>37.37863543851654</v>
      </c>
      <c r="AM10" s="72">
        <f>R10+1.07*1.1*($AB$2*tc-$AW$3)</f>
        <v>13.316559046571879</v>
      </c>
      <c r="AN10" s="72">
        <f>S10+1.07*1.1*($AC$2*tc-$AX$3)</f>
        <v>16.187444669767924</v>
      </c>
      <c r="AO10" s="72">
        <f>T10+1.07*1.1*($AD$2*tc-$AY$3)</f>
        <v>33.635433787541047</v>
      </c>
      <c r="AQ10" s="43">
        <f t="shared" si="10"/>
        <v>327406.05841331935</v>
      </c>
      <c r="AR10" s="43">
        <f t="shared" si="11"/>
        <v>5676701.3742904114</v>
      </c>
      <c r="AS10" s="43">
        <f t="shared" si="12"/>
        <v>1927328.7312227497</v>
      </c>
      <c r="AT10" s="43">
        <f t="shared" si="13"/>
        <v>522585.17235764593</v>
      </c>
      <c r="AU10" s="43">
        <f t="shared" si="14"/>
        <v>53113.769928347581</v>
      </c>
      <c r="AV10" s="43">
        <f t="shared" si="15"/>
        <v>20116074.686352964</v>
      </c>
      <c r="AW10" s="43">
        <f t="shared" si="16"/>
        <v>1264114.3869110313</v>
      </c>
      <c r="AX10" s="43">
        <f t="shared" si="17"/>
        <v>1251869.79780806</v>
      </c>
      <c r="AY10" s="43">
        <f t="shared" si="18"/>
        <v>351.9682572232096</v>
      </c>
      <c r="BA10" s="75">
        <f t="shared" si="19"/>
        <v>192849.46301242654</v>
      </c>
      <c r="BB10" s="75">
        <f t="shared" si="20"/>
        <v>3009333.2277273042</v>
      </c>
      <c r="BC10" s="75">
        <f t="shared" si="21"/>
        <v>1021715.6072168981</v>
      </c>
      <c r="BD10" s="75">
        <f t="shared" si="22"/>
        <v>246251.44777303486</v>
      </c>
      <c r="BE10" s="75">
        <f t="shared" si="23"/>
        <v>4692.7790793886097</v>
      </c>
      <c r="BF10" s="75">
        <f t="shared" si="24"/>
        <v>14651083.546659345</v>
      </c>
      <c r="BG10" s="75">
        <f t="shared" si="25"/>
        <v>575898.50730038935</v>
      </c>
      <c r="BH10" s="75">
        <f t="shared" si="26"/>
        <v>722789.41119646817</v>
      </c>
      <c r="BI10" s="75">
        <f t="shared" si="27"/>
        <v>292.39957607264387</v>
      </c>
      <c r="BJ10" s="75">
        <f t="shared" si="28"/>
        <v>20424906.389541324</v>
      </c>
      <c r="BK10" s="17">
        <f t="shared" si="29"/>
        <v>0.96327253815892644</v>
      </c>
    </row>
    <row r="11" spans="1:66" x14ac:dyDescent="0.25">
      <c r="A11" s="29">
        <v>2016</v>
      </c>
      <c r="B11" s="16">
        <v>312325.25915658969</v>
      </c>
      <c r="C11" s="16">
        <v>5566247.9471964408</v>
      </c>
      <c r="D11" s="16">
        <v>1904222.2307011255</v>
      </c>
      <c r="E11" s="16">
        <v>526585.22586437536</v>
      </c>
      <c r="F11" s="16">
        <v>56639.727762195049</v>
      </c>
      <c r="G11" s="16">
        <v>20624219.140711706</v>
      </c>
      <c r="H11" s="16">
        <v>1664100.229699546</v>
      </c>
      <c r="I11" s="16">
        <v>2230697.7714678193</v>
      </c>
      <c r="J11" s="30">
        <v>383.5424776655633</v>
      </c>
      <c r="K11" s="35"/>
      <c r="L11" s="74">
        <f>L10*(1+$L$2)</f>
        <v>48.691753851177836</v>
      </c>
      <c r="M11" s="74">
        <f t="shared" ref="M11:M15" si="30">M10*(1+$M$2)</f>
        <v>34.734690928964987</v>
      </c>
      <c r="N11" s="74">
        <f t="shared" ref="N11:N15" si="31">N10*(1+$N$2)</f>
        <v>37.566783585611823</v>
      </c>
      <c r="O11" s="74">
        <f t="shared" ref="O11:O15" si="32">O10*(1+$O$2)</f>
        <v>32.10434314946162</v>
      </c>
      <c r="P11" s="74">
        <f t="shared" ref="P11:P18" si="33">P10*(1+$P$2)</f>
        <v>21.519614245712663</v>
      </c>
      <c r="Q11" s="74">
        <f t="shared" ref="Q11:Q15" si="34">Q10*(1+$Q$2)</f>
        <v>36.649265011171522</v>
      </c>
      <c r="R11" s="74">
        <f t="shared" ref="R11:R15" si="35">R10*(1+$R$2)</f>
        <v>11.161087998362259</v>
      </c>
      <c r="S11" s="74">
        <f t="shared" ref="S11:S15" si="36">S10*(1+$S$2)</f>
        <v>10.201780464001365</v>
      </c>
      <c r="T11" s="74">
        <f t="shared" ref="T11:T15" si="37">T10*(1+$T$2)</f>
        <v>26.897922389528933</v>
      </c>
      <c r="V11" s="43">
        <f t="shared" si="0"/>
        <v>183966.53625000533</v>
      </c>
      <c r="W11" s="43">
        <f t="shared" si="1"/>
        <v>2950779.6512126704</v>
      </c>
      <c r="X11" s="43">
        <f t="shared" si="2"/>
        <v>1009466.3879588366</v>
      </c>
      <c r="Y11" s="43">
        <f t="shared" si="3"/>
        <v>248136.34428235947</v>
      </c>
      <c r="Z11" s="43">
        <f t="shared" si="4"/>
        <v>5004.3092377601142</v>
      </c>
      <c r="AA11" s="43">
        <f t="shared" si="5"/>
        <v>15021178.953972196</v>
      </c>
      <c r="AB11" s="43">
        <f t="shared" si="6"/>
        <v>758121.92963329714</v>
      </c>
      <c r="AC11" s="43">
        <f t="shared" si="7"/>
        <v>1287933.2432330991</v>
      </c>
      <c r="AD11" s="43">
        <f t="shared" si="8"/>
        <v>318.63003431056825</v>
      </c>
      <c r="AE11" s="42">
        <f t="shared" si="9"/>
        <v>21464905.985814534</v>
      </c>
      <c r="AG11" s="72">
        <f>L11+1.07*1.1*($V$2*tc-$AQ$3)</f>
        <v>46.604245304235562</v>
      </c>
      <c r="AH11" s="72">
        <f>M11+1.07*1.1*($W$2*tc-$AR$3)</f>
        <v>32.855933236716943</v>
      </c>
      <c r="AI11" s="72">
        <f>N11+1.07*1.1*($X$2*tc-$AS$3)</f>
        <v>35.688025893363779</v>
      </c>
      <c r="AJ11" s="72">
        <f>O11+1.07*1.1*($Y$2*tc-$AT$3)</f>
        <v>30.434336311907803</v>
      </c>
      <c r="AK11" s="72">
        <f>P11+1.07*1.1*($Z$2*tc-$AU$3)</f>
        <v>21.206487963671321</v>
      </c>
      <c r="AL11" s="72">
        <f>Q11+1.07*1.1*($AA$2*tc-$AV$3)</f>
        <v>38.005725793378623</v>
      </c>
      <c r="AM11" s="72">
        <f>R11+1.07*1.1*($AB$2*tc-$AW$3)</f>
        <v>13.364820996584857</v>
      </c>
      <c r="AN11" s="72">
        <f>S11+1.07*1.1*($AC$2*tc-$AX$3)</f>
        <v>16.231558453197394</v>
      </c>
      <c r="AO11" s="72">
        <f>T11+1.07*1.1*($AD$2*tc-$AY$3)</f>
        <v>34.418868420245772</v>
      </c>
      <c r="AQ11" s="43">
        <f t="shared" si="10"/>
        <v>328476.91942677967</v>
      </c>
      <c r="AR11" s="43">
        <f t="shared" si="11"/>
        <v>5733404.2878565388</v>
      </c>
      <c r="AS11" s="43">
        <f t="shared" si="12"/>
        <v>2020025.9045759982</v>
      </c>
      <c r="AT11" s="43">
        <f t="shared" si="13"/>
        <v>559970.12353816105</v>
      </c>
      <c r="AU11" s="43">
        <f t="shared" si="14"/>
        <v>57603.146212784282</v>
      </c>
      <c r="AV11" s="43">
        <f t="shared" si="15"/>
        <v>20119598.180870734</v>
      </c>
      <c r="AW11" s="43">
        <f t="shared" si="16"/>
        <v>1376918.7127982171</v>
      </c>
      <c r="AX11" s="43">
        <f t="shared" si="17"/>
        <v>1369020.9212271611</v>
      </c>
      <c r="AY11" s="43">
        <f t="shared" si="18"/>
        <v>358.59368027609349</v>
      </c>
      <c r="BA11" s="75">
        <f t="shared" si="19"/>
        <v>193480.22400813806</v>
      </c>
      <c r="BB11" s="75">
        <f t="shared" si="20"/>
        <v>3039392.5792155312</v>
      </c>
      <c r="BC11" s="75">
        <f t="shared" si="21"/>
        <v>1070856.2375751752</v>
      </c>
      <c r="BD11" s="75">
        <f t="shared" si="22"/>
        <v>263867.90311866341</v>
      </c>
      <c r="BE11" s="75">
        <f t="shared" si="23"/>
        <v>5089.4304776141344</v>
      </c>
      <c r="BF11" s="75">
        <f t="shared" si="24"/>
        <v>14653649.803414747</v>
      </c>
      <c r="BG11" s="75">
        <f t="shared" si="25"/>
        <v>627289.30196905963</v>
      </c>
      <c r="BH11" s="75">
        <f t="shared" si="26"/>
        <v>790428.70696457289</v>
      </c>
      <c r="BI11" s="75">
        <f t="shared" si="27"/>
        <v>297.90368291241663</v>
      </c>
      <c r="BJ11" s="75">
        <f t="shared" si="28"/>
        <v>20644352.090426419</v>
      </c>
      <c r="BK11" s="17">
        <f t="shared" si="29"/>
        <v>0.96177230424720273</v>
      </c>
    </row>
    <row r="12" spans="1:66" x14ac:dyDescent="0.25">
      <c r="A12" s="29">
        <v>2017</v>
      </c>
      <c r="B12" s="16">
        <v>313183.01153820707</v>
      </c>
      <c r="C12" s="16">
        <v>5623645.3462050855</v>
      </c>
      <c r="D12" s="16">
        <v>1997082.2569301627</v>
      </c>
      <c r="E12" s="16">
        <v>564637.56949955039</v>
      </c>
      <c r="F12" s="16">
        <v>61434.316050521877</v>
      </c>
      <c r="G12" s="16">
        <v>20619100.424481042</v>
      </c>
      <c r="H12" s="16">
        <v>1811242.1694255818</v>
      </c>
      <c r="I12" s="16">
        <v>2435301.1394184078</v>
      </c>
      <c r="J12" s="30">
        <v>389.85222056771795</v>
      </c>
      <c r="K12" s="35"/>
      <c r="L12" s="74">
        <f t="shared" ref="L12:L15" si="38">L11*(1+$L$2)</f>
        <v>49.382518254444982</v>
      </c>
      <c r="M12" s="74">
        <f t="shared" si="30"/>
        <v>35.099586822334203</v>
      </c>
      <c r="N12" s="74">
        <f t="shared" si="31"/>
        <v>38.099723863867041</v>
      </c>
      <c r="O12" s="74">
        <f t="shared" si="32"/>
        <v>32.559790646910621</v>
      </c>
      <c r="P12" s="74">
        <f t="shared" si="33"/>
        <v>21.824901739328368</v>
      </c>
      <c r="Q12" s="74">
        <f t="shared" si="34"/>
        <v>37.287272039358108</v>
      </c>
      <c r="R12" s="74">
        <f t="shared" si="35"/>
        <v>11.209559545448828</v>
      </c>
      <c r="S12" s="74">
        <f t="shared" si="36"/>
        <v>10.246085829410207</v>
      </c>
      <c r="T12" s="74">
        <f t="shared" si="37"/>
        <v>27.704860061214802</v>
      </c>
      <c r="V12" s="43">
        <f t="shared" si="0"/>
        <v>184471.77151350104</v>
      </c>
      <c r="W12" s="43">
        <f t="shared" si="1"/>
        <v>2981207.163359798</v>
      </c>
      <c r="X12" s="43">
        <f t="shared" si="2"/>
        <v>1058693.3498920952</v>
      </c>
      <c r="Y12" s="43">
        <f t="shared" si="3"/>
        <v>266067.28684822691</v>
      </c>
      <c r="Z12" s="43">
        <f t="shared" si="4"/>
        <v>5427.9271365478489</v>
      </c>
      <c r="AA12" s="43">
        <f t="shared" si="5"/>
        <v>15017450.853917072</v>
      </c>
      <c r="AB12" s="43">
        <f t="shared" si="6"/>
        <v>825156.07173856522</v>
      </c>
      <c r="AC12" s="43">
        <f t="shared" si="7"/>
        <v>1406064.6560275904</v>
      </c>
      <c r="AD12" s="43">
        <f t="shared" si="8"/>
        <v>323.87188811941149</v>
      </c>
      <c r="AE12" s="42">
        <f t="shared" si="9"/>
        <v>21744862.952321514</v>
      </c>
      <c r="AG12" s="72">
        <f>L12+1.07*1.1*($V$2*tc-$AQ$3)</f>
        <v>47.295009707502714</v>
      </c>
      <c r="AH12" s="72">
        <f>M12+1.07*1.1*($W$2*tc-$AR$3)</f>
        <v>33.220829130086159</v>
      </c>
      <c r="AI12" s="72">
        <f>N12+1.07*1.1*($X$2*tc-$AS$3)</f>
        <v>36.220966171618997</v>
      </c>
      <c r="AJ12" s="72">
        <f>O12+1.07*1.1*($Y$2*tc-$AT$3)</f>
        <v>30.889783809356803</v>
      </c>
      <c r="AK12" s="72">
        <f>P12+1.07*1.1*($Z$2*tc-$AU$3)</f>
        <v>21.511775457287026</v>
      </c>
      <c r="AL12" s="72">
        <f>Q12+1.07*1.1*($AA$2*tc-$AV$3)</f>
        <v>38.643732821565209</v>
      </c>
      <c r="AM12" s="72">
        <f>R12+1.07*1.1*($AB$2*tc-$AW$3)</f>
        <v>13.413292543671426</v>
      </c>
      <c r="AN12" s="72">
        <f>S12+1.07*1.1*($AC$2*tc-$AX$3)</f>
        <v>16.27586381860624</v>
      </c>
      <c r="AO12" s="72">
        <f>T12+1.07*1.1*($AD$2*tc-$AY$3)</f>
        <v>35.225806091931638</v>
      </c>
      <c r="AQ12" s="43">
        <f t="shared" si="10"/>
        <v>329141.71489454625</v>
      </c>
      <c r="AR12" s="43">
        <f t="shared" si="11"/>
        <v>5790693.9327485282</v>
      </c>
      <c r="AS12" s="43">
        <f t="shared" si="12"/>
        <v>2116739.399071408</v>
      </c>
      <c r="AT12" s="43">
        <f t="shared" si="13"/>
        <v>599905.05790624442</v>
      </c>
      <c r="AU12" s="43">
        <f t="shared" si="14"/>
        <v>62464.442481795704</v>
      </c>
      <c r="AV12" s="43">
        <f t="shared" si="15"/>
        <v>20122981.681102987</v>
      </c>
      <c r="AW12" s="43">
        <f t="shared" si="16"/>
        <v>1499791.8843574615</v>
      </c>
      <c r="AX12" s="43">
        <f t="shared" si="17"/>
        <v>1497117.990906676</v>
      </c>
      <c r="AY12" s="43">
        <f t="shared" si="18"/>
        <v>365.12839989294486</v>
      </c>
      <c r="BA12" s="75">
        <f t="shared" si="19"/>
        <v>193871.80335029561</v>
      </c>
      <c r="BB12" s="75">
        <f t="shared" si="20"/>
        <v>3069762.9687447343</v>
      </c>
      <c r="BC12" s="75">
        <f t="shared" si="21"/>
        <v>1122126.0003061835</v>
      </c>
      <c r="BD12" s="75">
        <f t="shared" si="22"/>
        <v>282685.95599317452</v>
      </c>
      <c r="BE12" s="75">
        <f t="shared" si="23"/>
        <v>5518.9422494334249</v>
      </c>
      <c r="BF12" s="75">
        <f t="shared" si="24"/>
        <v>14656114.098529764</v>
      </c>
      <c r="BG12" s="75">
        <f t="shared" si="25"/>
        <v>683267.20778274757</v>
      </c>
      <c r="BH12" s="75">
        <f t="shared" si="26"/>
        <v>864387.84051964676</v>
      </c>
      <c r="BI12" s="75">
        <f t="shared" si="27"/>
        <v>303.33243737111542</v>
      </c>
      <c r="BJ12" s="75">
        <f t="shared" si="28"/>
        <v>20878038.149913352</v>
      </c>
      <c r="BK12" s="17">
        <f t="shared" si="29"/>
        <v>0.96013657090832027</v>
      </c>
      <c r="BL12" s="82" t="s">
        <v>55</v>
      </c>
      <c r="BM12" s="82"/>
      <c r="BN12" s="82"/>
    </row>
    <row r="13" spans="1:66" x14ac:dyDescent="0.25">
      <c r="A13" s="29">
        <v>2018</v>
      </c>
      <c r="B13" s="16">
        <v>313623.42590455769</v>
      </c>
      <c r="C13" s="16">
        <v>5681634.6091486933</v>
      </c>
      <c r="D13" s="16">
        <v>2094006.7911993861</v>
      </c>
      <c r="E13" s="16">
        <v>605306.52202319249</v>
      </c>
      <c r="F13" s="16">
        <v>66626.352557223145</v>
      </c>
      <c r="G13" s="16">
        <v>20613982.978662394</v>
      </c>
      <c r="H13" s="16">
        <v>1971403.4334540197</v>
      </c>
      <c r="I13" s="16">
        <v>2658652.9763876698</v>
      </c>
      <c r="J13" s="30">
        <v>395.44529572725071</v>
      </c>
      <c r="K13" s="35"/>
      <c r="L13" s="74">
        <f t="shared" si="38"/>
        <v>50.083082170423857</v>
      </c>
      <c r="M13" s="74">
        <f t="shared" si="30"/>
        <v>35.468316030739103</v>
      </c>
      <c r="N13" s="74">
        <f t="shared" si="31"/>
        <v>38.640224686653291</v>
      </c>
      <c r="O13" s="74">
        <f t="shared" si="32"/>
        <v>33.021699339406247</v>
      </c>
      <c r="P13" s="74">
        <f t="shared" si="33"/>
        <v>22.134520186682089</v>
      </c>
      <c r="Q13" s="74">
        <f t="shared" si="34"/>
        <v>37.936385783269863</v>
      </c>
      <c r="R13" s="74">
        <f t="shared" si="35"/>
        <v>11.258241599869208</v>
      </c>
      <c r="S13" s="74">
        <f t="shared" si="36"/>
        <v>10.290583608820796</v>
      </c>
      <c r="T13" s="74">
        <f t="shared" si="37"/>
        <v>28.536005863051248</v>
      </c>
      <c r="V13" s="43">
        <f t="shared" si="0"/>
        <v>184731.18538771363</v>
      </c>
      <c r="W13" s="43">
        <f t="shared" si="1"/>
        <v>3011948.4344469048</v>
      </c>
      <c r="X13" s="43">
        <f t="shared" si="2"/>
        <v>1110074.9890389717</v>
      </c>
      <c r="Y13" s="43">
        <f t="shared" si="3"/>
        <v>285231.22216077684</v>
      </c>
      <c r="Z13" s="43">
        <f t="shared" si="4"/>
        <v>5886.6609137009109</v>
      </c>
      <c r="AA13" s="43">
        <f t="shared" si="5"/>
        <v>15013723.679137522</v>
      </c>
      <c r="AB13" s="43">
        <f t="shared" si="6"/>
        <v>898121.48834671639</v>
      </c>
      <c r="AC13" s="43">
        <f t="shared" si="7"/>
        <v>1535020.8326326387</v>
      </c>
      <c r="AD13" s="43">
        <f t="shared" si="8"/>
        <v>328.51836623789893</v>
      </c>
      <c r="AE13" s="42">
        <f t="shared" si="9"/>
        <v>22045067.010431182</v>
      </c>
      <c r="AG13" s="72">
        <f>L13+1.07*1.1*($V$2*tc-$AQ$3)</f>
        <v>47.99557362348159</v>
      </c>
      <c r="AH13" s="72">
        <f>M13+1.07*1.1*($W$2*tc-$AR$3)</f>
        <v>33.589558338491059</v>
      </c>
      <c r="AI13" s="72">
        <f>N13+1.07*1.1*($X$2*tc-$AS$3)</f>
        <v>36.761466994405247</v>
      </c>
      <c r="AJ13" s="72">
        <f>O13+1.07*1.1*($Y$2*tc-$AT$3)</f>
        <v>31.35169250185243</v>
      </c>
      <c r="AK13" s="72">
        <f>P13+1.07*1.1*($Z$2*tc-$AU$3)</f>
        <v>21.821393904640747</v>
      </c>
      <c r="AL13" s="72">
        <f>Q13+1.07*1.1*($AA$2*tc-$AV$3)</f>
        <v>39.292846565476964</v>
      </c>
      <c r="AM13" s="72">
        <f>R13+1.07*1.1*($AB$2*tc-$AW$3)</f>
        <v>13.461974598091807</v>
      </c>
      <c r="AN13" s="72">
        <f>S13+1.07*1.1*($AC$2*tc-$AX$3)</f>
        <v>16.320361598016827</v>
      </c>
      <c r="AO13" s="72">
        <f>T13+1.07*1.1*($AD$2*tc-$AY$3)</f>
        <v>36.056951893768087</v>
      </c>
      <c r="AQ13" s="43">
        <f t="shared" si="10"/>
        <v>329370.55996824929</v>
      </c>
      <c r="AR13" s="43">
        <f t="shared" si="11"/>
        <v>5848576.3385132253</v>
      </c>
      <c r="AS13" s="43">
        <f t="shared" si="12"/>
        <v>2217619.6908440944</v>
      </c>
      <c r="AT13" s="43">
        <f t="shared" si="13"/>
        <v>642555.02220246429</v>
      </c>
      <c r="AU13" s="43">
        <f t="shared" si="14"/>
        <v>67727.670239245344</v>
      </c>
      <c r="AV13" s="43">
        <f t="shared" si="15"/>
        <v>20126227.353546936</v>
      </c>
      <c r="AW13" s="43">
        <f t="shared" si="16"/>
        <v>1633632.8820498388</v>
      </c>
      <c r="AX13" s="43">
        <f t="shared" si="17"/>
        <v>1637182.2131662646</v>
      </c>
      <c r="AY13" s="43">
        <f t="shared" si="18"/>
        <v>370.99757632908893</v>
      </c>
      <c r="BA13" s="75">
        <f t="shared" si="19"/>
        <v>194006.59819737493</v>
      </c>
      <c r="BB13" s="75">
        <f t="shared" si="20"/>
        <v>3100447.5926986006</v>
      </c>
      <c r="BC13" s="75">
        <f t="shared" si="21"/>
        <v>1175604.6658264953</v>
      </c>
      <c r="BD13" s="75">
        <f t="shared" si="22"/>
        <v>302783.37936251692</v>
      </c>
      <c r="BE13" s="75">
        <f t="shared" si="23"/>
        <v>5983.9660115112656</v>
      </c>
      <c r="BF13" s="75">
        <f t="shared" si="24"/>
        <v>14658478.009923154</v>
      </c>
      <c r="BG13" s="75">
        <f t="shared" si="25"/>
        <v>744241.77747733309</v>
      </c>
      <c r="BH13" s="75">
        <f t="shared" si="26"/>
        <v>945256.42358951422</v>
      </c>
      <c r="BI13" s="75">
        <f t="shared" si="27"/>
        <v>308.2082881519878</v>
      </c>
      <c r="BJ13" s="75">
        <f t="shared" si="28"/>
        <v>21127110.621374648</v>
      </c>
      <c r="BK13" s="17">
        <f t="shared" si="29"/>
        <v>0.95836000912938124</v>
      </c>
      <c r="BL13" s="82"/>
      <c r="BM13" s="82"/>
      <c r="BN13" s="82"/>
    </row>
    <row r="14" spans="1:66" x14ac:dyDescent="0.25">
      <c r="A14" s="29">
        <v>2019</v>
      </c>
      <c r="B14" s="16">
        <v>313615.88801428757</v>
      </c>
      <c r="C14" s="16">
        <v>5740221.8391420739</v>
      </c>
      <c r="D14" s="16">
        <v>2195148.9483676665</v>
      </c>
      <c r="E14" s="16">
        <v>648762.43502720993</v>
      </c>
      <c r="F14" s="16">
        <v>72247.900248445716</v>
      </c>
      <c r="G14" s="16">
        <v>20608866.802940462</v>
      </c>
      <c r="H14" s="16">
        <v>2145736.7599202911</v>
      </c>
      <c r="I14" s="16">
        <v>2902469.7409487511</v>
      </c>
      <c r="J14" s="30">
        <v>400.86429944681311</v>
      </c>
      <c r="K14" s="35"/>
      <c r="L14" s="74">
        <f t="shared" si="38"/>
        <v>50.793584619667541</v>
      </c>
      <c r="M14" s="74">
        <f t="shared" si="30"/>
        <v>35.840918824033167</v>
      </c>
      <c r="N14" s="74">
        <f t="shared" si="31"/>
        <v>39.188393311455023</v>
      </c>
      <c r="O14" s="74">
        <f t="shared" si="32"/>
        <v>33.490160888537737</v>
      </c>
      <c r="P14" s="74">
        <f t="shared" si="33"/>
        <v>22.448531028745609</v>
      </c>
      <c r="Q14" s="74">
        <f t="shared" si="34"/>
        <v>38.596799593651767</v>
      </c>
      <c r="R14" s="74">
        <f t="shared" si="35"/>
        <v>11.307135075836795</v>
      </c>
      <c r="S14" s="74">
        <f t="shared" si="36"/>
        <v>10.335274637868899</v>
      </c>
      <c r="T14" s="74">
        <f t="shared" si="37"/>
        <v>29.392086038942786</v>
      </c>
      <c r="V14" s="43">
        <f t="shared" si="0"/>
        <v>184726.74540240035</v>
      </c>
      <c r="W14" s="43">
        <f t="shared" si="1"/>
        <v>3043006.699857532</v>
      </c>
      <c r="X14" s="43">
        <f t="shared" si="2"/>
        <v>1163692.4746564126</v>
      </c>
      <c r="Y14" s="43">
        <f t="shared" si="3"/>
        <v>305708.42292646324</v>
      </c>
      <c r="Z14" s="43">
        <f t="shared" si="4"/>
        <v>6383.3434394328096</v>
      </c>
      <c r="AA14" s="43">
        <f t="shared" si="5"/>
        <v>15009997.429403905</v>
      </c>
      <c r="AB14" s="43">
        <f t="shared" si="6"/>
        <v>977543.33776492346</v>
      </c>
      <c r="AC14" s="43">
        <f t="shared" si="7"/>
        <v>1675792.8010957295</v>
      </c>
      <c r="AD14" s="43">
        <f t="shared" si="8"/>
        <v>333.02023354501597</v>
      </c>
      <c r="AE14" s="42">
        <f t="shared" si="9"/>
        <v>22367184.27478034</v>
      </c>
      <c r="AG14" s="72">
        <f>L14+1.07*1.1*($V$2*tc-$AQ$3)</f>
        <v>48.706076072725267</v>
      </c>
      <c r="AH14" s="72">
        <f>M14+1.07*1.1*($W$2*tc-$AR$3)</f>
        <v>33.962161131785123</v>
      </c>
      <c r="AI14" s="72">
        <f>N14+1.07*1.1*($X$2*tc-$AS$3)</f>
        <v>37.309635619206979</v>
      </c>
      <c r="AJ14" s="72">
        <f>O14+1.07*1.1*($Y$2*tc-$AT$3)</f>
        <v>31.82015405098392</v>
      </c>
      <c r="AK14" s="72">
        <f>P14+1.07*1.1*($Z$2*tc-$AU$3)</f>
        <v>22.135404746704268</v>
      </c>
      <c r="AL14" s="72">
        <f>Q14+1.07*1.1*($AA$2*tc-$AV$3)</f>
        <v>39.953260375858868</v>
      </c>
      <c r="AM14" s="72">
        <f>R14+1.07*1.1*($AB$2*tc-$AW$3)</f>
        <v>13.510868074059394</v>
      </c>
      <c r="AN14" s="72">
        <f>S14+1.07*1.1*($AC$2*tc-$AX$3)</f>
        <v>16.36505262706493</v>
      </c>
      <c r="AO14" s="72">
        <f>T14+1.07*1.1*($AD$2*tc-$AY$3)</f>
        <v>36.913032069659621</v>
      </c>
      <c r="AQ14" s="43">
        <f t="shared" si="10"/>
        <v>329132.21509263443</v>
      </c>
      <c r="AR14" s="43">
        <f t="shared" si="11"/>
        <v>5907057.5971477637</v>
      </c>
      <c r="AS14" s="43">
        <f t="shared" si="12"/>
        <v>2322821.5558479987</v>
      </c>
      <c r="AT14" s="43">
        <f t="shared" si="13"/>
        <v>688095.0681873461</v>
      </c>
      <c r="AU14" s="43">
        <f t="shared" si="14"/>
        <v>73425.181488207978</v>
      </c>
      <c r="AV14" s="43">
        <f t="shared" si="15"/>
        <v>20129337.336155485</v>
      </c>
      <c r="AW14" s="43">
        <f t="shared" si="16"/>
        <v>1779420.9722285306</v>
      </c>
      <c r="AX14" s="43">
        <f t="shared" si="17"/>
        <v>1790329.9332259388</v>
      </c>
      <c r="AY14" s="43">
        <f t="shared" si="18"/>
        <v>376.70727591453965</v>
      </c>
      <c r="BA14" s="75">
        <f t="shared" si="19"/>
        <v>193866.20775531395</v>
      </c>
      <c r="BB14" s="75">
        <f t="shared" si="20"/>
        <v>3131449.6805669675</v>
      </c>
      <c r="BC14" s="75">
        <f t="shared" si="21"/>
        <v>1231374.2839728619</v>
      </c>
      <c r="BD14" s="75">
        <f t="shared" si="22"/>
        <v>324242.66073637287</v>
      </c>
      <c r="BE14" s="75">
        <f t="shared" si="23"/>
        <v>6487.3601714397082</v>
      </c>
      <c r="BF14" s="75">
        <f t="shared" si="24"/>
        <v>14660743.094724089</v>
      </c>
      <c r="BG14" s="75">
        <f t="shared" si="25"/>
        <v>810659.14000830171</v>
      </c>
      <c r="BH14" s="75">
        <f t="shared" si="26"/>
        <v>1033678.9980472018</v>
      </c>
      <c r="BI14" s="75">
        <f t="shared" si="27"/>
        <v>312.95165265723966</v>
      </c>
      <c r="BJ14" s="75">
        <f t="shared" si="28"/>
        <v>21392814.377635207</v>
      </c>
      <c r="BK14" s="17">
        <f t="shared" si="29"/>
        <v>0.9564375253865206</v>
      </c>
      <c r="BM14" s="81"/>
    </row>
    <row r="15" spans="1:66" x14ac:dyDescent="0.25">
      <c r="A15" s="29">
        <v>2020</v>
      </c>
      <c r="B15" s="16">
        <v>313128.39972121781</v>
      </c>
      <c r="C15" s="16">
        <v>5799413.2022335036</v>
      </c>
      <c r="D15" s="16">
        <v>2300666.2142754998</v>
      </c>
      <c r="E15" s="16">
        <v>695186.02385004493</v>
      </c>
      <c r="F15" s="16">
        <v>78333.519678885146</v>
      </c>
      <c r="G15" s="16">
        <v>20603751.897000052</v>
      </c>
      <c r="H15" s="16">
        <v>2335497.0181068145</v>
      </c>
      <c r="I15" s="16">
        <v>3168624.9082303885</v>
      </c>
      <c r="J15" s="30">
        <v>406.07355596751097</v>
      </c>
      <c r="K15" s="35"/>
      <c r="L15" s="74">
        <f t="shared" si="38"/>
        <v>51.51416659494086</v>
      </c>
      <c r="M15" s="74">
        <f t="shared" si="30"/>
        <v>36.217435895113923</v>
      </c>
      <c r="N15" s="74">
        <f t="shared" si="31"/>
        <v>39.744338517362422</v>
      </c>
      <c r="O15" s="74">
        <f t="shared" si="32"/>
        <v>33.965268256249281</v>
      </c>
      <c r="P15" s="74">
        <f t="shared" si="33"/>
        <v>22.766996578121592</v>
      </c>
      <c r="Q15" s="74">
        <f t="shared" si="34"/>
        <v>39.268710187186258</v>
      </c>
      <c r="R15" s="74">
        <f t="shared" si="35"/>
        <v>11.356240891535323</v>
      </c>
      <c r="S15" s="74">
        <f t="shared" si="36"/>
        <v>10.380159755819372</v>
      </c>
      <c r="T15" s="74">
        <f t="shared" si="37"/>
        <v>30.273848620111071</v>
      </c>
      <c r="V15" s="43">
        <f t="shared" si="0"/>
        <v>184439.60393654308</v>
      </c>
      <c r="W15" s="43">
        <f t="shared" si="1"/>
        <v>3074385.2283375114</v>
      </c>
      <c r="X15" s="43">
        <f t="shared" si="2"/>
        <v>1219629.2931463711</v>
      </c>
      <c r="Y15" s="43">
        <f t="shared" si="3"/>
        <v>327584.0454338303</v>
      </c>
      <c r="Z15" s="43">
        <f t="shared" si="4"/>
        <v>6921.02825425227</v>
      </c>
      <c r="AA15" s="43">
        <f t="shared" si="5"/>
        <v>15006272.104486659</v>
      </c>
      <c r="AB15" s="43">
        <f t="shared" si="6"/>
        <v>1063993.3066649663</v>
      </c>
      <c r="AC15" s="43">
        <f t="shared" si="7"/>
        <v>1829462.2457801737</v>
      </c>
      <c r="AD15" s="43">
        <f t="shared" si="8"/>
        <v>337.34785220677429</v>
      </c>
      <c r="AE15" s="42">
        <f t="shared" si="9"/>
        <v>22713024.203892514</v>
      </c>
      <c r="AG15" s="72">
        <f>L15+1.07*1.1*($V$2*tc-$AQ$3)</f>
        <v>49.426658047998586</v>
      </c>
      <c r="AH15" s="72">
        <f>M15+1.07*1.1*($W$2*tc-$AR$3)</f>
        <v>34.338678202865879</v>
      </c>
      <c r="AI15" s="72">
        <f>N15+1.07*1.1*($X$2*tc-$AS$3)</f>
        <v>37.865580825114378</v>
      </c>
      <c r="AJ15" s="72">
        <f>O15+1.07*1.1*($Y$2*tc-$AT$3)</f>
        <v>32.295261418695468</v>
      </c>
      <c r="AK15" s="72">
        <f>P15+1.07*1.1*($Z$2*tc-$AU$3)</f>
        <v>22.45387029608025</v>
      </c>
      <c r="AL15" s="72">
        <f>Q15+1.07*1.1*($AA$2*tc-$AV$3)</f>
        <v>40.625170969393359</v>
      </c>
      <c r="AM15" s="72">
        <f>R15+1.07*1.1*($AB$2*tc-$AW$3)</f>
        <v>13.559973889757922</v>
      </c>
      <c r="AN15" s="72">
        <f>S15+1.07*1.1*($AC$2*tc-$AX$3)</f>
        <v>16.409937745015405</v>
      </c>
      <c r="AO15" s="72">
        <f>T15+1.07*1.1*($AD$2*tc-$AY$3)</f>
        <v>37.79479465082791</v>
      </c>
      <c r="AQ15" s="43">
        <f t="shared" si="10"/>
        <v>328394.05032604886</v>
      </c>
      <c r="AR15" s="43">
        <f t="shared" si="11"/>
        <v>5966143.8637393527</v>
      </c>
      <c r="AS15" s="43">
        <f t="shared" si="12"/>
        <v>2432504.1179579422</v>
      </c>
      <c r="AT15" s="43">
        <f t="shared" si="13"/>
        <v>736710.80768451106</v>
      </c>
      <c r="AU15" s="43">
        <f t="shared" si="14"/>
        <v>79591.843404869054</v>
      </c>
      <c r="AV15" s="43">
        <f t="shared" si="15"/>
        <v>20132313.738555286</v>
      </c>
      <c r="AW15" s="43">
        <f t="shared" si="16"/>
        <v>1938222.8792681457</v>
      </c>
      <c r="AX15" s="43">
        <f t="shared" si="17"/>
        <v>1957781.4866891103</v>
      </c>
      <c r="AY15" s="43">
        <f t="shared" si="18"/>
        <v>382.22273215089342</v>
      </c>
      <c r="BA15" s="75">
        <f t="shared" si="19"/>
        <v>193431.41226148405</v>
      </c>
      <c r="BB15" s="75">
        <f t="shared" si="20"/>
        <v>3162772.4952849867</v>
      </c>
      <c r="BC15" s="75">
        <f t="shared" si="21"/>
        <v>1289519.2095020784</v>
      </c>
      <c r="BD15" s="75">
        <f t="shared" si="22"/>
        <v>347151.26371437777</v>
      </c>
      <c r="BE15" s="75">
        <f t="shared" si="23"/>
        <v>7032.2053607608404</v>
      </c>
      <c r="BF15" s="75">
        <f t="shared" si="24"/>
        <v>14662910.889430953</v>
      </c>
      <c r="BG15" s="75">
        <f t="shared" si="25"/>
        <v>883005.26799126412</v>
      </c>
      <c r="BH15" s="75">
        <f t="shared" si="26"/>
        <v>1130360.1464729398</v>
      </c>
      <c r="BI15" s="75">
        <f t="shared" si="27"/>
        <v>317.53364842606356</v>
      </c>
      <c r="BJ15" s="75">
        <f t="shared" si="28"/>
        <v>21676500.423667271</v>
      </c>
      <c r="BK15" s="17">
        <f t="shared" si="29"/>
        <v>0.95436434307820595</v>
      </c>
    </row>
    <row r="16" spans="1:66" x14ac:dyDescent="0.25">
      <c r="A16" s="29"/>
      <c r="B16" s="16"/>
      <c r="C16" s="16"/>
      <c r="D16" s="16"/>
      <c r="E16" s="16"/>
      <c r="F16" s="16"/>
      <c r="G16" s="16"/>
      <c r="H16" s="16"/>
      <c r="I16" s="16"/>
      <c r="J16" s="30"/>
      <c r="K16" s="35"/>
      <c r="L16" s="74"/>
      <c r="M16" s="74"/>
      <c r="N16" s="74"/>
      <c r="O16" s="74"/>
      <c r="P16" s="74"/>
      <c r="Q16" s="74"/>
      <c r="R16" s="74"/>
      <c r="S16" s="74"/>
      <c r="T16" s="74"/>
      <c r="V16" s="43">
        <f t="shared" si="0"/>
        <v>0</v>
      </c>
      <c r="W16" s="43">
        <f t="shared" si="1"/>
        <v>0</v>
      </c>
      <c r="X16" s="43">
        <f t="shared" si="2"/>
        <v>0</v>
      </c>
      <c r="Y16" s="43">
        <f t="shared" si="3"/>
        <v>0</v>
      </c>
      <c r="Z16" s="43">
        <f t="shared" si="4"/>
        <v>0</v>
      </c>
      <c r="AA16" s="43">
        <f t="shared" si="5"/>
        <v>0</v>
      </c>
      <c r="AB16" s="43">
        <f t="shared" si="6"/>
        <v>0</v>
      </c>
      <c r="AC16" s="43">
        <f t="shared" si="7"/>
        <v>0</v>
      </c>
      <c r="AD16" s="76" t="s">
        <v>50</v>
      </c>
      <c r="AE16" s="79">
        <f>SUM(AE8:AE15)</f>
        <v>173358145.52005148</v>
      </c>
      <c r="AF16" s="78"/>
      <c r="AG16" s="72"/>
      <c r="AH16" s="72"/>
      <c r="AI16" s="72"/>
      <c r="AJ16" s="72"/>
      <c r="AK16" s="72"/>
      <c r="AL16" s="72"/>
      <c r="AM16" s="72"/>
      <c r="AN16" s="72"/>
      <c r="AO16" s="72"/>
      <c r="AP16" s="78"/>
      <c r="AQ16" s="76"/>
      <c r="AR16" s="76"/>
      <c r="AS16" s="76"/>
      <c r="AT16" s="76"/>
      <c r="AU16" s="76"/>
      <c r="AV16" s="76"/>
      <c r="AW16" s="76"/>
      <c r="AX16" s="76"/>
      <c r="AY16" s="76"/>
      <c r="AZ16" s="78"/>
      <c r="BA16" s="77">
        <f t="shared" si="19"/>
        <v>0</v>
      </c>
      <c r="BB16" s="77">
        <f t="shared" si="20"/>
        <v>0</v>
      </c>
      <c r="BC16" s="77">
        <f t="shared" si="21"/>
        <v>0</v>
      </c>
      <c r="BD16" s="77">
        <f t="shared" si="22"/>
        <v>0</v>
      </c>
      <c r="BE16" s="77">
        <f t="shared" si="23"/>
        <v>0</v>
      </c>
      <c r="BF16" s="77">
        <f t="shared" si="24"/>
        <v>0</v>
      </c>
      <c r="BG16" s="77">
        <f t="shared" si="25"/>
        <v>0</v>
      </c>
      <c r="BH16" s="77">
        <f t="shared" si="26"/>
        <v>0</v>
      </c>
      <c r="BI16" s="76" t="s">
        <v>50</v>
      </c>
      <c r="BJ16" s="77">
        <f>SUM(BJ8:BJ15)</f>
        <v>166488556.90424308</v>
      </c>
      <c r="BK16" s="78">
        <f>BJ16/AE16</f>
        <v>0.96037343041943291</v>
      </c>
      <c r="BL16" s="80" t="s">
        <v>53</v>
      </c>
      <c r="BM16" s="80">
        <v>12.9427</v>
      </c>
      <c r="BN16" s="80" t="s">
        <v>54</v>
      </c>
    </row>
    <row r="17" spans="1:66" x14ac:dyDescent="0.25">
      <c r="A17" s="29">
        <v>2021</v>
      </c>
      <c r="B17" s="16">
        <v>312127.54306931136</v>
      </c>
      <c r="C17" s="16">
        <v>5859214.9280535318</v>
      </c>
      <c r="D17" s="16">
        <v>2410720.4929945692</v>
      </c>
      <c r="E17" s="16">
        <v>744768.94326194853</v>
      </c>
      <c r="F17" s="16">
        <v>84920.455001232185</v>
      </c>
      <c r="G17" s="16">
        <v>20598638.260525953</v>
      </c>
      <c r="H17" s="16">
        <v>2542050.2629747936</v>
      </c>
      <c r="I17" s="16">
        <v>3459163.3224755796</v>
      </c>
      <c r="J17" s="30">
        <v>411.05689745004236</v>
      </c>
      <c r="K17" s="35"/>
      <c r="L17" s="74">
        <f>L15*(1+$L$2)</f>
        <v>52.24497108919914</v>
      </c>
      <c r="M17" s="74">
        <f>M15*(1+$M$2)</f>
        <v>36.597908364367122</v>
      </c>
      <c r="N17" s="74">
        <f>N15*(1+$N$2)</f>
        <v>40.308170626657642</v>
      </c>
      <c r="O17" s="74">
        <f>O15*(1+$O$2)</f>
        <v>34.44711572328746</v>
      </c>
      <c r="P17" s="74">
        <f>P15*(1+$P$2)</f>
        <v>23.089980031408949</v>
      </c>
      <c r="Q17" s="74">
        <f>Q15*(1+$Q$2)</f>
        <v>39.952317705089008</v>
      </c>
      <c r="R17" s="74">
        <f>R15*(1+$R$2)</f>
        <v>11.405559969136114</v>
      </c>
      <c r="S17" s="74">
        <f>S15*(1+$S$2)</f>
        <v>10.425239805581917</v>
      </c>
      <c r="T17" s="74">
        <f>T15*(1+$T$2)</f>
        <v>31.182064078714404</v>
      </c>
      <c r="V17" s="43">
        <f t="shared" si="0"/>
        <v>183850.07706948399</v>
      </c>
      <c r="W17" s="43">
        <f t="shared" si="1"/>
        <v>3106087.3223389145</v>
      </c>
      <c r="X17" s="43">
        <f t="shared" si="2"/>
        <v>1277971.2731037468</v>
      </c>
      <c r="Y17" s="43">
        <f t="shared" si="3"/>
        <v>350948.40082667483</v>
      </c>
      <c r="Z17" s="43">
        <f t="shared" si="4"/>
        <v>7503.0060035194774</v>
      </c>
      <c r="AA17" s="43">
        <f t="shared" si="5"/>
        <v>15002547.704156207</v>
      </c>
      <c r="AB17" s="43">
        <f t="shared" si="6"/>
        <v>1158093.7350986574</v>
      </c>
      <c r="AC17" s="43">
        <f t="shared" si="7"/>
        <v>1997209.7940714816</v>
      </c>
      <c r="AD17" s="43">
        <f t="shared" si="8"/>
        <v>341.48779070126562</v>
      </c>
      <c r="AE17" s="42">
        <f t="shared" si="9"/>
        <v>23084552.800459385</v>
      </c>
      <c r="AG17" s="72">
        <f>L17+1.07*1.1*($V$2*tc-$AQ$3)</f>
        <v>50.157462542256866</v>
      </c>
      <c r="AH17" s="72">
        <f>M17+1.07*1.1*($W$2*tc-$AR$3)</f>
        <v>34.719150672119078</v>
      </c>
      <c r="AI17" s="72">
        <f>N17+1.07*1.1*($X$2*tc-$AS$3)</f>
        <v>38.429412934409598</v>
      </c>
      <c r="AJ17" s="72">
        <f>O17+1.07*1.1*($Y$2*tc-$AT$3)</f>
        <v>32.777108885733647</v>
      </c>
      <c r="AK17" s="72">
        <f>P17+1.07*1.1*($Z$2*tc-$AU$3)</f>
        <v>22.776853749367607</v>
      </c>
      <c r="AL17" s="72">
        <f>Q17+1.07*1.1*($AA$2*tc-$AV$3)</f>
        <v>41.308778487296109</v>
      </c>
      <c r="AM17" s="72">
        <f>R17+1.07*1.1*($AB$2*tc-$AW$3)</f>
        <v>13.609292967358712</v>
      </c>
      <c r="AN17" s="72">
        <f>S17+1.07*1.1*($AC$2*tc-$AX$3)</f>
        <v>16.455017794777948</v>
      </c>
      <c r="AO17" s="72">
        <f>T17+1.07*1.1*($AD$2*tc-$AY$3)</f>
        <v>38.70301010943124</v>
      </c>
      <c r="AQ17" s="43">
        <f t="shared" si="10"/>
        <v>327122.01002443035</v>
      </c>
      <c r="AR17" s="43">
        <f t="shared" si="11"/>
        <v>6025841.3571114819</v>
      </c>
      <c r="AS17" s="43">
        <f t="shared" si="12"/>
        <v>2546830.8933741651</v>
      </c>
      <c r="AT17" s="43">
        <f t="shared" si="13"/>
        <v>788598.99471872707</v>
      </c>
      <c r="AU17" s="43">
        <f t="shared" si="14"/>
        <v>86265.225333579219</v>
      </c>
      <c r="AV17" s="43">
        <f t="shared" si="15"/>
        <v>20135158.642268658</v>
      </c>
      <c r="AW17" s="43">
        <f t="shared" si="16"/>
        <v>2111200.5985759501</v>
      </c>
      <c r="AX17" s="43">
        <f t="shared" si="17"/>
        <v>2140870.8734841663</v>
      </c>
      <c r="AY17" s="43">
        <f t="shared" si="18"/>
        <v>387.52740456597616</v>
      </c>
      <c r="BA17" s="75">
        <f t="shared" si="19"/>
        <v>192682.15218277281</v>
      </c>
      <c r="BB17" s="75">
        <f t="shared" si="20"/>
        <v>3194419.3335756892</v>
      </c>
      <c r="BC17" s="75">
        <f t="shared" si="21"/>
        <v>1350126.1256307189</v>
      </c>
      <c r="BD17" s="75">
        <f t="shared" si="22"/>
        <v>371601.90229994606</v>
      </c>
      <c r="BE17" s="75">
        <f t="shared" si="23"/>
        <v>7621.820956604789</v>
      </c>
      <c r="BF17" s="75">
        <f t="shared" si="24"/>
        <v>14664982.910072986</v>
      </c>
      <c r="BG17" s="75">
        <f t="shared" si="25"/>
        <v>961809.53711204696</v>
      </c>
      <c r="BH17" s="75">
        <f t="shared" si="26"/>
        <v>1236070.0775773013</v>
      </c>
      <c r="BI17" s="75">
        <f t="shared" si="27"/>
        <v>321.94053436973201</v>
      </c>
      <c r="BJ17" s="75">
        <f t="shared" si="28"/>
        <v>21979635.79994243</v>
      </c>
      <c r="BK17" s="17">
        <f t="shared" si="29"/>
        <v>0.95213608814224171</v>
      </c>
    </row>
    <row r="18" spans="1:66" x14ac:dyDescent="0.25">
      <c r="A18" s="29">
        <v>2022</v>
      </c>
      <c r="B18" s="16">
        <v>310578.44480538392</v>
      </c>
      <c r="C18" s="16">
        <v>5919633.3104707617</v>
      </c>
      <c r="D18" s="16">
        <v>2525478.1502167098</v>
      </c>
      <c r="E18" s="16">
        <v>797714.39121826738</v>
      </c>
      <c r="F18" s="16">
        <v>92048.833056839139</v>
      </c>
      <c r="G18" s="16">
        <v>20593525.893203165</v>
      </c>
      <c r="H18" s="16">
        <v>2766883.5929423524</v>
      </c>
      <c r="I18" s="16">
        <v>3776316.860620874</v>
      </c>
      <c r="J18" s="30">
        <v>415.70765348233851</v>
      </c>
      <c r="K18" s="35"/>
      <c r="L18" s="74">
        <f>L17*(1+$L$2)</f>
        <v>52.986143123963849</v>
      </c>
      <c r="M18" s="74">
        <f>M17*(1+$M$2)</f>
        <v>36.982377784157592</v>
      </c>
      <c r="N18" s="74">
        <f>N17*(1+$N$2)</f>
        <v>40.880001526707261</v>
      </c>
      <c r="O18" s="74">
        <f>O17*(1+$O$2)</f>
        <v>34.935798907910424</v>
      </c>
      <c r="P18" s="74">
        <f>P17*(1+$P$2)</f>
        <v>23.41754548174363</v>
      </c>
      <c r="Q18" s="74">
        <f>Q17*(1+$Q$2)</f>
        <v>40.647825772724751</v>
      </c>
      <c r="R18" s="74">
        <f>R17*(1+$R$2)</f>
        <v>11.455093234815392</v>
      </c>
      <c r="S18" s="74">
        <f>S17*(1+$S$2)</f>
        <v>10.470515633726915</v>
      </c>
      <c r="T18" s="74">
        <f>T17*(1+$T$2)</f>
        <v>32.117526001075838</v>
      </c>
      <c r="V18" s="43">
        <f t="shared" si="0"/>
        <v>182937.6236781214</v>
      </c>
      <c r="W18" s="43">
        <f t="shared" si="1"/>
        <v>3138116.3183676922</v>
      </c>
      <c r="X18" s="43">
        <f t="shared" si="2"/>
        <v>1338806.6083177461</v>
      </c>
      <c r="Y18" s="43">
        <f t="shared" si="3"/>
        <v>375897.23960335669</v>
      </c>
      <c r="Z18" s="43">
        <f t="shared" si="4"/>
        <v>8132.8220277718137</v>
      </c>
      <c r="AA18" s="43">
        <f t="shared" si="5"/>
        <v>14998824.228183124</v>
      </c>
      <c r="AB18" s="43">
        <f t="shared" si="6"/>
        <v>1260522.1074519625</v>
      </c>
      <c r="AC18" s="43">
        <f t="shared" si="7"/>
        <v>2180324.0600249292</v>
      </c>
      <c r="AD18" s="43">
        <f t="shared" si="8"/>
        <v>345.35143199377654</v>
      </c>
      <c r="AE18" s="42">
        <f t="shared" si="9"/>
        <v>23483906.3590867</v>
      </c>
      <c r="AG18" s="72">
        <f>L18+1.07*1.1*($V$2*tc-$AQ$3)</f>
        <v>50.898634577021582</v>
      </c>
      <c r="AH18" s="72">
        <f>M18+1.07*1.1*($W$2*tc-$AR$3)</f>
        <v>35.103620091909548</v>
      </c>
      <c r="AI18" s="72">
        <f>N18+1.07*1.1*($X$2*tc-$AS$3)</f>
        <v>39.001243834459217</v>
      </c>
      <c r="AJ18" s="72">
        <f>O18+1.07*1.1*($Y$2*tc-$AT$3)</f>
        <v>33.265792070356611</v>
      </c>
      <c r="AK18" s="72">
        <f>P18+1.07*1.1*($Z$2*tc-$AU$3)</f>
        <v>23.104419199702289</v>
      </c>
      <c r="AL18" s="72">
        <f>Q18+1.07*1.1*($AA$2*tc-$AV$3)</f>
        <v>42.004286554931852</v>
      </c>
      <c r="AM18" s="72">
        <f>R18+1.07*1.1*($AB$2*tc-$AW$3)</f>
        <v>13.65882623303799</v>
      </c>
      <c r="AN18" s="72">
        <f>S18+1.07*1.1*($AC$2*tc-$AX$3)</f>
        <v>16.500293622922946</v>
      </c>
      <c r="AO18" s="72">
        <f>T18+1.07*1.1*($AD$2*tc-$AY$3)</f>
        <v>39.638472031792674</v>
      </c>
      <c r="AQ18" s="43">
        <f t="shared" si="10"/>
        <v>325280.57797847461</v>
      </c>
      <c r="AR18" s="43">
        <f t="shared" si="11"/>
        <v>6086156.3604771439</v>
      </c>
      <c r="AS18" s="43">
        <f t="shared" si="12"/>
        <v>2665969.8311025095</v>
      </c>
      <c r="AT18" s="43">
        <f t="shared" si="13"/>
        <v>843968.13583375362</v>
      </c>
      <c r="AU18" s="43">
        <f t="shared" si="14"/>
        <v>93485.79891216004</v>
      </c>
      <c r="AV18" s="43">
        <f t="shared" si="15"/>
        <v>20137874.100939885</v>
      </c>
      <c r="AW18" s="43">
        <f t="shared" si="16"/>
        <v>2299619.9077685112</v>
      </c>
      <c r="AX18" s="43">
        <f t="shared" si="17"/>
        <v>2341056.3305914681</v>
      </c>
      <c r="AY18" s="43">
        <f t="shared" si="18"/>
        <v>392.51925796163533</v>
      </c>
      <c r="BA18" s="75">
        <f t="shared" si="19"/>
        <v>191597.50768059891</v>
      </c>
      <c r="BB18" s="75">
        <f t="shared" si="20"/>
        <v>3226393.5262962743</v>
      </c>
      <c r="BC18" s="75">
        <f t="shared" si="21"/>
        <v>1413284.0654944936</v>
      </c>
      <c r="BD18" s="75">
        <f t="shared" si="22"/>
        <v>397692.82849291782</v>
      </c>
      <c r="BE18" s="75">
        <f t="shared" si="23"/>
        <v>8259.7827634293044</v>
      </c>
      <c r="BF18" s="75">
        <f t="shared" si="24"/>
        <v>14666960.652375098</v>
      </c>
      <c r="BG18" s="75">
        <f t="shared" si="25"/>
        <v>1047648.6036032691</v>
      </c>
      <c r="BH18" s="75">
        <f t="shared" si="26"/>
        <v>1351650.7305541749</v>
      </c>
      <c r="BI18" s="75">
        <f t="shared" si="27"/>
        <v>326.08754418312515</v>
      </c>
      <c r="BJ18" s="75">
        <f t="shared" si="28"/>
        <v>22303813.784804441</v>
      </c>
      <c r="BK18" s="17">
        <f t="shared" si="29"/>
        <v>0.94974888094690257</v>
      </c>
    </row>
    <row r="19" spans="1:66" x14ac:dyDescent="0.25">
      <c r="A19" s="29">
        <v>2023</v>
      </c>
      <c r="B19" s="16">
        <v>308444.74140202557</v>
      </c>
      <c r="C19" s="16">
        <v>5980674.7082542013</v>
      </c>
      <c r="D19" s="16">
        <v>2645110.0525542237</v>
      </c>
      <c r="E19" s="16">
        <v>854237.74180026795</v>
      </c>
      <c r="F19" s="16">
        <v>99761.876403355855</v>
      </c>
      <c r="G19" s="16">
        <v>20588414.794716626</v>
      </c>
      <c r="H19" s="16">
        <v>3011615.8822110402</v>
      </c>
      <c r="I19" s="16">
        <v>4122521.526572844</v>
      </c>
      <c r="J19" s="30">
        <v>419.95594790960899</v>
      </c>
      <c r="K19" s="35"/>
      <c r="L19" s="74">
        <f t="shared" ref="L19:L26" si="39">L18*(1+$L$2)</f>
        <v>53.73782977810081</v>
      </c>
      <c r="M19" s="74">
        <f t="shared" ref="M19:M26" si="40">M18*(1+$M$2)</f>
        <v>37.370886143367287</v>
      </c>
      <c r="N19" s="74">
        <f t="shared" ref="N19:N26" si="41">N18*(1+$N$2)</f>
        <v>41.459944692165308</v>
      </c>
      <c r="O19" s="74">
        <f t="shared" ref="O19:O26" si="42">O18*(1+$O$2)</f>
        <v>35.431414784862454</v>
      </c>
      <c r="P19" s="74">
        <f t="shared" ref="P19:P26" si="43">P18*(1+$P$2)</f>
        <v>23.749757931517333</v>
      </c>
      <c r="Q19" s="74">
        <f t="shared" ref="Q19:Q26" si="44">Q18*(1+$Q$2)</f>
        <v>41.355441560260928</v>
      </c>
      <c r="R19" s="74">
        <f t="shared" ref="R19:R26" si="45">R18*(1+$R$2)</f>
        <v>11.504841618771676</v>
      </c>
      <c r="S19" s="74">
        <f t="shared" ref="S19:S26" si="46">S18*(1+$S$2)</f>
        <v>10.51598809050132</v>
      </c>
      <c r="T19" s="74">
        <f t="shared" ref="T19:T26" si="47">T18*(1+$T$2)</f>
        <v>33.081051781108116</v>
      </c>
      <c r="V19" s="43">
        <f t="shared" si="0"/>
        <v>181680.82483463149</v>
      </c>
      <c r="W19" s="43">
        <f t="shared" si="1"/>
        <v>3170475.5873348019</v>
      </c>
      <c r="X19" s="43">
        <f t="shared" si="2"/>
        <v>1402225.8786057679</v>
      </c>
      <c r="Y19" s="43">
        <f t="shared" si="3"/>
        <v>402532.04986979609</v>
      </c>
      <c r="Z19" s="43">
        <f t="shared" si="4"/>
        <v>8814.2951844274303</v>
      </c>
      <c r="AA19" s="43">
        <f t="shared" si="5"/>
        <v>14995101.676337942</v>
      </c>
      <c r="AB19" s="43">
        <f t="shared" si="6"/>
        <v>1372015.9418212124</v>
      </c>
      <c r="AC19" s="43">
        <f t="shared" si="7"/>
        <v>2380211.5140517266</v>
      </c>
      <c r="AD19" s="43">
        <f t="shared" si="8"/>
        <v>348.88072608229965</v>
      </c>
      <c r="AE19" s="42">
        <f t="shared" si="9"/>
        <v>23913406.648766395</v>
      </c>
      <c r="AG19" s="72">
        <f>L19+1.07*1.1*($V$2*tc-$AQ$3)</f>
        <v>51.650321231158543</v>
      </c>
      <c r="AH19" s="72">
        <f>M19+1.07*1.1*($W$2*tc-$AR$3)</f>
        <v>35.492128451119243</v>
      </c>
      <c r="AI19" s="72">
        <f>N19+1.07*1.1*($X$2*tc-$AS$3)</f>
        <v>39.581186999917264</v>
      </c>
      <c r="AJ19" s="72">
        <f>O19+1.07*1.1*($Y$2*tc-$AT$3)</f>
        <v>33.761407947308641</v>
      </c>
      <c r="AK19" s="72">
        <f>P19+1.07*1.1*($Z$2*tc-$AU$3)</f>
        <v>23.436631649475991</v>
      </c>
      <c r="AL19" s="72">
        <f>Q19+1.07*1.1*($AA$2*tc-$AV$3)</f>
        <v>42.711902342468029</v>
      </c>
      <c r="AM19" s="72">
        <f>R19+1.07*1.1*($AB$2*tc-$AW$3)</f>
        <v>13.708574616994275</v>
      </c>
      <c r="AN19" s="72">
        <f>S19+1.07*1.1*($AC$2*tc-$AX$3)</f>
        <v>16.545766079697351</v>
      </c>
      <c r="AO19" s="72">
        <f>T19+1.07*1.1*($AD$2*tc-$AY$3)</f>
        <v>40.601997811824951</v>
      </c>
      <c r="AQ19" s="43">
        <f t="shared" si="10"/>
        <v>322832.74309638434</v>
      </c>
      <c r="AR19" s="43">
        <f t="shared" si="11"/>
        <v>6147095.2220987137</v>
      </c>
      <c r="AS19" s="43">
        <f t="shared" si="12"/>
        <v>2790093.3492870508</v>
      </c>
      <c r="AT19" s="43">
        <f t="shared" si="13"/>
        <v>903039.12970632908</v>
      </c>
      <c r="AU19" s="43">
        <f t="shared" si="14"/>
        <v>101297.15218524508</v>
      </c>
      <c r="AV19" s="43">
        <f t="shared" si="15"/>
        <v>20140462.140564654</v>
      </c>
      <c r="AW19" s="43">
        <f t="shared" si="16"/>
        <v>2504859.6384190498</v>
      </c>
      <c r="AX19" s="43">
        <f t="shared" si="17"/>
        <v>2559931.8869577115</v>
      </c>
      <c r="AY19" s="43">
        <f t="shared" si="18"/>
        <v>397.1304980880912</v>
      </c>
      <c r="BA19" s="75">
        <f t="shared" si="19"/>
        <v>190155.67839728657</v>
      </c>
      <c r="BB19" s="75">
        <f t="shared" si="20"/>
        <v>3258698.4387879218</v>
      </c>
      <c r="BC19" s="75">
        <f t="shared" si="21"/>
        <v>1479084.4314089057</v>
      </c>
      <c r="BD19" s="75">
        <f t="shared" si="22"/>
        <v>425528.13368707016</v>
      </c>
      <c r="BE19" s="75">
        <f t="shared" si="23"/>
        <v>8949.9419306490054</v>
      </c>
      <c r="BF19" s="75">
        <f t="shared" si="24"/>
        <v>14668845.591924975</v>
      </c>
      <c r="BG19" s="75">
        <f t="shared" si="25"/>
        <v>1141150.6282176743</v>
      </c>
      <c r="BH19" s="75">
        <f t="shared" si="26"/>
        <v>1478022.4465171734</v>
      </c>
      <c r="BI19" s="75">
        <f t="shared" si="27"/>
        <v>329.91835741833626</v>
      </c>
      <c r="BJ19" s="75">
        <f t="shared" si="28"/>
        <v>22650765.209229074</v>
      </c>
      <c r="BK19" s="17">
        <f t="shared" si="29"/>
        <v>0.94719943259935091</v>
      </c>
    </row>
    <row r="20" spans="1:66" x14ac:dyDescent="0.25">
      <c r="A20" s="29">
        <v>2024</v>
      </c>
      <c r="B20" s="16">
        <v>305688.54468558449</v>
      </c>
      <c r="C20" s="16">
        <v>6042345.5457423897</v>
      </c>
      <c r="D20" s="16">
        <v>2769791.6025267644</v>
      </c>
      <c r="E20" s="16">
        <v>914567.20849491097</v>
      </c>
      <c r="F20" s="16">
        <v>108106.13118633519</v>
      </c>
      <c r="G20" s="16">
        <v>20583304.96475153</v>
      </c>
      <c r="H20" s="16">
        <v>3278009.4652755456</v>
      </c>
      <c r="I20" s="16">
        <v>4500436.1067758994</v>
      </c>
      <c r="J20" s="30">
        <v>423.94439659678807</v>
      </c>
      <c r="K20" s="35"/>
      <c r="L20" s="74">
        <f t="shared" si="39"/>
        <v>54.500180217006665</v>
      </c>
      <c r="M20" s="74">
        <f t="shared" si="40"/>
        <v>37.763475871980994</v>
      </c>
      <c r="N20" s="74">
        <f t="shared" si="41"/>
        <v>42.048115207491279</v>
      </c>
      <c r="O20" s="74">
        <f t="shared" si="42"/>
        <v>35.934061704617726</v>
      </c>
      <c r="P20" s="74">
        <f t="shared" si="43"/>
        <v>24.08668330527663</v>
      </c>
      <c r="Q20" s="74">
        <f t="shared" si="44"/>
        <v>42.07537584437722</v>
      </c>
      <c r="R20" s="74">
        <f t="shared" si="45"/>
        <v>11.554806055243251</v>
      </c>
      <c r="S20" s="74">
        <f t="shared" si="46"/>
        <v>10.561658029844629</v>
      </c>
      <c r="T20" s="74">
        <f t="shared" si="47"/>
        <v>34.073483334541358</v>
      </c>
      <c r="V20" s="43">
        <f t="shared" si="0"/>
        <v>180057.36356058487</v>
      </c>
      <c r="W20" s="43">
        <f t="shared" si="1"/>
        <v>3203168.5349109243</v>
      </c>
      <c r="X20" s="43">
        <f t="shared" si="2"/>
        <v>1468322.0683606516</v>
      </c>
      <c r="Y20" s="43">
        <f t="shared" si="3"/>
        <v>430960.36988872627</v>
      </c>
      <c r="Z20" s="43">
        <f t="shared" si="4"/>
        <v>9551.5379810031391</v>
      </c>
      <c r="AA20" s="43">
        <f t="shared" si="5"/>
        <v>14991380.048391381</v>
      </c>
      <c r="AB20" s="43">
        <f t="shared" si="6"/>
        <v>1493378.1131798779</v>
      </c>
      <c r="AC20" s="43">
        <f t="shared" si="7"/>
        <v>2598407.2540446543</v>
      </c>
      <c r="AD20" s="43">
        <f t="shared" si="8"/>
        <v>352.1941518852949</v>
      </c>
      <c r="AE20" s="42">
        <f t="shared" si="9"/>
        <v>24375577.484469693</v>
      </c>
      <c r="AG20" s="72">
        <f>L20+1.07*1.1*($V$2*tc-$AQ$3)</f>
        <v>52.412671670064398</v>
      </c>
      <c r="AH20" s="72">
        <f>M20+1.07*1.1*($W$2*tc-$AR$3)</f>
        <v>35.88471817973295</v>
      </c>
      <c r="AI20" s="72">
        <f>N20+1.07*1.1*($X$2*tc-$AS$3)</f>
        <v>40.169357515243235</v>
      </c>
      <c r="AJ20" s="72">
        <f>O20+1.07*1.1*($Y$2*tc-$AT$3)</f>
        <v>34.264054867063912</v>
      </c>
      <c r="AK20" s="72">
        <f>P20+1.07*1.1*($Z$2*tc-$AU$3)</f>
        <v>23.773557023235288</v>
      </c>
      <c r="AL20" s="72">
        <f>Q20+1.07*1.1*($AA$2*tc-$AV$3)</f>
        <v>43.431836626584321</v>
      </c>
      <c r="AM20" s="72">
        <f>R20+1.07*1.1*($AB$2*tc-$AW$3)</f>
        <v>13.758539053465849</v>
      </c>
      <c r="AN20" s="72">
        <f>S20+1.07*1.1*($AC$2*tc-$AX$3)</f>
        <v>16.59143601904066</v>
      </c>
      <c r="AO20" s="72">
        <f>T20+1.07*1.1*($AD$2*tc-$AY$3)</f>
        <v>41.594429365258193</v>
      </c>
      <c r="AQ20" s="43">
        <f t="shared" si="10"/>
        <v>319739.96572681214</v>
      </c>
      <c r="AR20" s="43">
        <f t="shared" si="11"/>
        <v>6208664.3559546052</v>
      </c>
      <c r="AS20" s="43">
        <f t="shared" si="12"/>
        <v>2919378.3671757705</v>
      </c>
      <c r="AT20" s="43">
        <f t="shared" si="13"/>
        <v>966045.93720420648</v>
      </c>
      <c r="AU20" s="43">
        <f t="shared" si="14"/>
        <v>109746.21861475515</v>
      </c>
      <c r="AV20" s="43">
        <f t="shared" si="15"/>
        <v>20142924.759723395</v>
      </c>
      <c r="AW20" s="43">
        <f t="shared" si="16"/>
        <v>2728421.7763600624</v>
      </c>
      <c r="AX20" s="43">
        <f t="shared" si="17"/>
        <v>2799239.9917295128</v>
      </c>
      <c r="AY20" s="43">
        <f t="shared" si="18"/>
        <v>401.49425500029781</v>
      </c>
      <c r="BA20" s="75">
        <f t="shared" si="19"/>
        <v>188333.96361952875</v>
      </c>
      <c r="BB20" s="75">
        <f t="shared" si="20"/>
        <v>3291337.4712292016</v>
      </c>
      <c r="BC20" s="75">
        <f t="shared" si="21"/>
        <v>1547621.0118148946</v>
      </c>
      <c r="BD20" s="75">
        <f t="shared" si="22"/>
        <v>455218.06441340683</v>
      </c>
      <c r="BE20" s="75">
        <f t="shared" si="23"/>
        <v>9696.4451864762286</v>
      </c>
      <c r="BF20" s="75">
        <f t="shared" si="24"/>
        <v>14670639.184343021</v>
      </c>
      <c r="BG20" s="75">
        <f t="shared" si="25"/>
        <v>1242999.8776702671</v>
      </c>
      <c r="BH20" s="75">
        <f t="shared" si="26"/>
        <v>1616191.2596360862</v>
      </c>
      <c r="BI20" s="75">
        <f t="shared" si="27"/>
        <v>333.54357260472761</v>
      </c>
      <c r="BJ20" s="75">
        <f t="shared" si="28"/>
        <v>23022370.821485486</v>
      </c>
      <c r="BK20" s="17">
        <f t="shared" si="29"/>
        <v>0.94448514445057274</v>
      </c>
    </row>
    <row r="21" spans="1:66" x14ac:dyDescent="0.25">
      <c r="A21" s="28">
        <v>2025</v>
      </c>
      <c r="B21" s="16">
        <v>302270.40816630208</v>
      </c>
      <c r="C21" s="16">
        <v>6104652.313519733</v>
      </c>
      <c r="D21" s="16">
        <v>2899702.7690156107</v>
      </c>
      <c r="E21" s="16">
        <v>978944.53899786284</v>
      </c>
      <c r="F21" s="16">
        <v>117131.71081589261</v>
      </c>
      <c r="G21" s="16">
        <v>20578196.402992867</v>
      </c>
      <c r="H21" s="16">
        <v>3567982.8581478279</v>
      </c>
      <c r="I21" s="16">
        <v>4912962.5295797549</v>
      </c>
      <c r="J21" s="30">
        <v>427.75089649325491</v>
      </c>
      <c r="K21" s="35"/>
      <c r="L21" s="74">
        <f t="shared" si="39"/>
        <v>55.273345722209392</v>
      </c>
      <c r="M21" s="74">
        <f t="shared" si="40"/>
        <v>38.160189845720218</v>
      </c>
      <c r="N21" s="74">
        <f t="shared" si="41"/>
        <v>42.644629789787608</v>
      </c>
      <c r="O21" s="74">
        <f t="shared" si="42"/>
        <v>36.443839412897063</v>
      </c>
      <c r="P21" s="74">
        <f t="shared" si="43"/>
        <v>24.428388462805099</v>
      </c>
      <c r="Q21" s="74">
        <f t="shared" si="44"/>
        <v>42.807843071049355</v>
      </c>
      <c r="R21" s="74">
        <f t="shared" si="45"/>
        <v>11.604987482525706</v>
      </c>
      <c r="S21" s="74">
        <f t="shared" si="46"/>
        <v>10.607526309404918</v>
      </c>
      <c r="T21" s="74">
        <f t="shared" si="47"/>
        <v>35.095687834577596</v>
      </c>
      <c r="V21" s="43">
        <f t="shared" si="0"/>
        <v>178044.00499464586</v>
      </c>
      <c r="W21" s="43">
        <f t="shared" si="1"/>
        <v>3236198.6018850012</v>
      </c>
      <c r="X21" s="43">
        <f t="shared" si="2"/>
        <v>1537190.5826950995</v>
      </c>
      <c r="Y21" s="43">
        <f t="shared" si="3"/>
        <v>461296.11548325606</v>
      </c>
      <c r="Z21" s="43">
        <f t="shared" si="4"/>
        <v>10348.97810476166</v>
      </c>
      <c r="AA21" s="43">
        <f t="shared" si="5"/>
        <v>14987659.344114009</v>
      </c>
      <c r="AB21" s="43">
        <f t="shared" si="6"/>
        <v>1625482.648846182</v>
      </c>
      <c r="AC21" s="43">
        <f t="shared" si="7"/>
        <v>2836586.7602229002</v>
      </c>
      <c r="AD21" s="43">
        <f t="shared" si="8"/>
        <v>355.35642272422916</v>
      </c>
      <c r="AE21" s="42">
        <f t="shared" si="9"/>
        <v>24873162.392768584</v>
      </c>
      <c r="AG21" s="72">
        <f>L21+1.07*1.1*($V$2*tc-$AQ$3)</f>
        <v>53.185837175267125</v>
      </c>
      <c r="AH21" s="72">
        <f>M21+1.07*1.1*($W$2*tc-$AR$3)</f>
        <v>36.281432153472174</v>
      </c>
      <c r="AI21" s="72">
        <f>N21+1.07*1.1*($X$2*tc-$AS$3)</f>
        <v>40.765872097539564</v>
      </c>
      <c r="AJ21" s="72">
        <f>O21+1.07*1.1*($Y$2*tc-$AT$3)</f>
        <v>34.773832575343249</v>
      </c>
      <c r="AK21" s="72">
        <f>P21+1.07*1.1*($Z$2*tc-$AU$3)</f>
        <v>24.115262180763757</v>
      </c>
      <c r="AL21" s="72">
        <f>Q21+1.07*1.1*($AA$2*tc-$AV$3)</f>
        <v>44.164303853256456</v>
      </c>
      <c r="AM21" s="72">
        <f>R21+1.07*1.1*($AB$2*tc-$AW$3)</f>
        <v>13.808720480748304</v>
      </c>
      <c r="AN21" s="72">
        <f>S21+1.07*1.1*($AC$2*tc-$AX$3)</f>
        <v>16.637304298600949</v>
      </c>
      <c r="AO21" s="72">
        <f>T21+1.07*1.1*($AD$2*tc-$AY$3)</f>
        <v>42.616633865294432</v>
      </c>
      <c r="AQ21" s="43">
        <f t="shared" si="10"/>
        <v>315962.14471875061</v>
      </c>
      <c r="AR21" s="43">
        <f t="shared" si="11"/>
        <v>6270870.2424132144</v>
      </c>
      <c r="AS21" s="43">
        <f t="shared" si="12"/>
        <v>3054006.3325058087</v>
      </c>
      <c r="AT21" s="43">
        <f t="shared" si="13"/>
        <v>1033236.2830689236</v>
      </c>
      <c r="AU21" s="43">
        <f t="shared" si="14"/>
        <v>118883.52195075552</v>
      </c>
      <c r="AV21" s="43">
        <f t="shared" si="15"/>
        <v>20145263.929817092</v>
      </c>
      <c r="AW21" s="43">
        <f t="shared" si="16"/>
        <v>2971942.4646047708</v>
      </c>
      <c r="AX21" s="43">
        <f t="shared" si="17"/>
        <v>3060885.3153841621</v>
      </c>
      <c r="AY21" s="43">
        <f t="shared" si="18"/>
        <v>405.68314413069146</v>
      </c>
      <c r="BA21" s="75">
        <f t="shared" si="19"/>
        <v>186108.74287592844</v>
      </c>
      <c r="BB21" s="75">
        <f t="shared" si="20"/>
        <v>3324314.0589933461</v>
      </c>
      <c r="BC21" s="75">
        <f t="shared" si="21"/>
        <v>1618989.9957963086</v>
      </c>
      <c r="BD21" s="75">
        <f t="shared" si="22"/>
        <v>486879.35298558621</v>
      </c>
      <c r="BE21" s="75">
        <f t="shared" si="23"/>
        <v>10503.756473079609</v>
      </c>
      <c r="BF21" s="75">
        <f t="shared" si="24"/>
        <v>14672342.865454121</v>
      </c>
      <c r="BG21" s="75">
        <f t="shared" si="25"/>
        <v>1353941.7372907298</v>
      </c>
      <c r="BH21" s="75">
        <f t="shared" si="26"/>
        <v>1767256.8654664848</v>
      </c>
      <c r="BI21" s="75">
        <f t="shared" si="27"/>
        <v>337.02351541435905</v>
      </c>
      <c r="BJ21" s="75">
        <f t="shared" si="28"/>
        <v>23420674.398850996</v>
      </c>
      <c r="BK21" s="17">
        <f t="shared" si="29"/>
        <v>0.9416042089469141</v>
      </c>
    </row>
    <row r="22" spans="1:66" x14ac:dyDescent="0.25">
      <c r="A22" s="28">
        <v>2026</v>
      </c>
      <c r="B22" s="16">
        <v>298149.29416949832</v>
      </c>
      <c r="C22" s="16">
        <v>6167601.5690994486</v>
      </c>
      <c r="D22" s="16">
        <v>3035028.1129722828</v>
      </c>
      <c r="E22" s="16">
        <v>1047625.7427573893</v>
      </c>
      <c r="F22" s="16">
        <v>126892.55646650675</v>
      </c>
      <c r="G22" s="16">
        <v>20573089.109126095</v>
      </c>
      <c r="H22" s="16">
        <v>3883624.6083352836</v>
      </c>
      <c r="I22" s="16">
        <v>5363268.0839140248</v>
      </c>
      <c r="J22" s="30">
        <v>431.29415047708585</v>
      </c>
      <c r="K22" s="35"/>
      <c r="L22" s="74">
        <f t="shared" si="39"/>
        <v>56.057479721388745</v>
      </c>
      <c r="M22" s="74">
        <f t="shared" si="40"/>
        <v>38.561071390725751</v>
      </c>
      <c r="N22" s="74">
        <f t="shared" si="41"/>
        <v>43.249606811961115</v>
      </c>
      <c r="O22" s="74">
        <f t="shared" si="42"/>
        <v>36.960849070461585</v>
      </c>
      <c r="P22" s="74">
        <f t="shared" si="43"/>
        <v>24.774941212391042</v>
      </c>
      <c r="Q22" s="74">
        <f t="shared" si="44"/>
        <v>43.553061419425859</v>
      </c>
      <c r="R22" s="74">
        <f t="shared" si="45"/>
        <v>11.655386842989564</v>
      </c>
      <c r="S22" s="74">
        <f t="shared" si="46"/>
        <v>10.653593790554945</v>
      </c>
      <c r="T22" s="74">
        <f t="shared" si="47"/>
        <v>36.148558469614926</v>
      </c>
      <c r="V22" s="43">
        <f t="shared" si="0"/>
        <v>175616.57703210862</v>
      </c>
      <c r="W22" s="43">
        <f t="shared" si="1"/>
        <v>3269569.2645262815</v>
      </c>
      <c r="X22" s="43">
        <f t="shared" si="2"/>
        <v>1608929.2610703285</v>
      </c>
      <c r="Y22" s="43">
        <f t="shared" si="3"/>
        <v>493659.92286852078</v>
      </c>
      <c r="Z22" s="43">
        <f t="shared" si="4"/>
        <v>11211.381438739583</v>
      </c>
      <c r="AA22" s="43">
        <f t="shared" si="5"/>
        <v>14983939.563276738</v>
      </c>
      <c r="AB22" s="43">
        <f t="shared" si="6"/>
        <v>1769281.0381824721</v>
      </c>
      <c r="AC22" s="43">
        <f t="shared" si="7"/>
        <v>3096578.7234811024</v>
      </c>
      <c r="AD22" s="43">
        <f t="shared" si="8"/>
        <v>358.30000056549125</v>
      </c>
      <c r="AE22" s="42">
        <f t="shared" si="9"/>
        <v>25409144.031876858</v>
      </c>
      <c r="AG22" s="72">
        <f>L22+1.07*1.1*($V$2*tc-$AQ$3)</f>
        <v>53.969971174446471</v>
      </c>
      <c r="AH22" s="72">
        <f>M22+1.07*1.1*($W$2*tc-$AR$3)</f>
        <v>36.682313698477707</v>
      </c>
      <c r="AI22" s="72">
        <f>N22+1.07*1.1*($X$2*tc-$AS$3)</f>
        <v>41.370849119713071</v>
      </c>
      <c r="AJ22" s="72">
        <f>O22+1.07*1.1*($Y$2*tc-$AT$3)</f>
        <v>35.290842232907771</v>
      </c>
      <c r="AK22" s="72">
        <f>P22+1.07*1.1*($Z$2*tc-$AU$3)</f>
        <v>24.4618149303497</v>
      </c>
      <c r="AL22" s="72">
        <f>Q22+1.07*1.1*($AA$2*tc-$AV$3)</f>
        <v>44.90952220163296</v>
      </c>
      <c r="AM22" s="72">
        <f>R22+1.07*1.1*($AB$2*tc-$AW$3)</f>
        <v>13.859119841212163</v>
      </c>
      <c r="AN22" s="72">
        <f>S22+1.07*1.1*($AC$2*tc-$AX$3)</f>
        <v>16.683371779750978</v>
      </c>
      <c r="AO22" s="72">
        <f>T22+1.07*1.1*($AD$2*tc-$AY$3)</f>
        <v>43.669504500331762</v>
      </c>
      <c r="AQ22" s="43">
        <f t="shared" si="10"/>
        <v>311457.58531675121</v>
      </c>
      <c r="AR22" s="43">
        <f t="shared" si="11"/>
        <v>6333719.4289135262</v>
      </c>
      <c r="AS22" s="43">
        <f t="shared" si="12"/>
        <v>3194163.2441015267</v>
      </c>
      <c r="AT22" s="43">
        <f t="shared" si="13"/>
        <v>1104872.3904370354</v>
      </c>
      <c r="AU22" s="43">
        <f t="shared" si="14"/>
        <v>128763.43798301343</v>
      </c>
      <c r="AV22" s="43">
        <f t="shared" si="15"/>
        <v>20147481.595306948</v>
      </c>
      <c r="AW22" s="43">
        <f t="shared" si="16"/>
        <v>3237203.9895728794</v>
      </c>
      <c r="AX22" s="43">
        <f t="shared" si="17"/>
        <v>3346949.8325627497</v>
      </c>
      <c r="AY22" s="43">
        <f t="shared" si="18"/>
        <v>409.61906104294548</v>
      </c>
      <c r="BA22" s="75">
        <f t="shared" si="19"/>
        <v>183455.45702656731</v>
      </c>
      <c r="BB22" s="75">
        <f t="shared" si="20"/>
        <v>3357631.6730090487</v>
      </c>
      <c r="BC22" s="75">
        <f t="shared" si="21"/>
        <v>1693289.9850595901</v>
      </c>
      <c r="BD22" s="75">
        <f t="shared" si="22"/>
        <v>520635.56361941824</v>
      </c>
      <c r="BE22" s="75">
        <f t="shared" si="23"/>
        <v>11376.680073208976</v>
      </c>
      <c r="BF22" s="75">
        <f t="shared" si="24"/>
        <v>14673958.051462177</v>
      </c>
      <c r="BG22" s="75">
        <f t="shared" si="25"/>
        <v>1474788.171644388</v>
      </c>
      <c r="BH22" s="75">
        <f t="shared" si="26"/>
        <v>1932421.3292931097</v>
      </c>
      <c r="BI22" s="75">
        <f t="shared" si="27"/>
        <v>340.29330015483458</v>
      </c>
      <c r="BJ22" s="75">
        <f t="shared" si="28"/>
        <v>23847897.204487663</v>
      </c>
      <c r="BK22" s="17">
        <f t="shared" si="29"/>
        <v>0.93855570949456046</v>
      </c>
    </row>
    <row r="23" spans="1:66" x14ac:dyDescent="0.25">
      <c r="A23" s="28">
        <v>2027</v>
      </c>
      <c r="B23" s="16">
        <v>293282.54186820827</v>
      </c>
      <c r="C23" s="16">
        <v>6231199.9376137806</v>
      </c>
      <c r="D23" s="16">
        <v>3175956.8081762525</v>
      </c>
      <c r="E23" s="16">
        <v>1120881.8525110318</v>
      </c>
      <c r="F23" s="16">
        <v>137446.71547815687</v>
      </c>
      <c r="G23" s="16">
        <v>20567983.082836319</v>
      </c>
      <c r="H23" s="16">
        <v>4227208.3737893561</v>
      </c>
      <c r="I23" s="16">
        <v>5854809.6669631163</v>
      </c>
      <c r="J23" s="30">
        <v>434.54992078335397</v>
      </c>
      <c r="K23" s="35"/>
      <c r="L23" s="74">
        <f t="shared" si="39"/>
        <v>56.852737818822597</v>
      </c>
      <c r="M23" s="74">
        <f t="shared" si="40"/>
        <v>38.966164288289427</v>
      </c>
      <c r="N23" s="74">
        <f t="shared" si="41"/>
        <v>43.86316632621304</v>
      </c>
      <c r="O23" s="74">
        <f t="shared" si="42"/>
        <v>37.485193273187136</v>
      </c>
      <c r="P23" s="74">
        <f t="shared" si="43"/>
        <v>25.126410324283423</v>
      </c>
      <c r="Q23" s="74">
        <f t="shared" si="44"/>
        <v>44.311252866816837</v>
      </c>
      <c r="R23" s="74">
        <f t="shared" si="45"/>
        <v>11.70600508309797</v>
      </c>
      <c r="S23" s="74">
        <f t="shared" si="46"/>
        <v>10.699861338408331</v>
      </c>
      <c r="T23" s="74">
        <f t="shared" si="47"/>
        <v>37.233015223703376</v>
      </c>
      <c r="V23" s="43">
        <f t="shared" si="0"/>
        <v>172749.9514954075</v>
      </c>
      <c r="W23" s="43">
        <f t="shared" si="1"/>
        <v>3303284.034950214</v>
      </c>
      <c r="X23" s="43">
        <f t="shared" si="2"/>
        <v>1683638.388300149</v>
      </c>
      <c r="Y23" s="43">
        <f t="shared" si="3"/>
        <v>528179.50750133733</v>
      </c>
      <c r="Z23" s="43">
        <f t="shared" si="4"/>
        <v>12143.876659418287</v>
      </c>
      <c r="AA23" s="43">
        <f t="shared" si="5"/>
        <v>14980220.70565022</v>
      </c>
      <c r="AB23" s="43">
        <f t="shared" si="6"/>
        <v>1925809.1021824062</v>
      </c>
      <c r="AC23" s="43">
        <f t="shared" si="7"/>
        <v>3380379.0452180002</v>
      </c>
      <c r="AD23" s="43">
        <f t="shared" si="8"/>
        <v>361.00474975183329</v>
      </c>
      <c r="AE23" s="42">
        <f t="shared" si="9"/>
        <v>25986765.616706908</v>
      </c>
      <c r="AG23" s="72">
        <f>L23+1.07*1.1*($V$2*tc-$AQ$3)</f>
        <v>54.76522927188033</v>
      </c>
      <c r="AH23" s="72">
        <f>M23+1.07*1.1*($W$2*tc-$AR$3)</f>
        <v>37.087406596041383</v>
      </c>
      <c r="AI23" s="72">
        <f>N23+1.07*1.1*($X$2*tc-$AS$3)</f>
        <v>41.984408633964996</v>
      </c>
      <c r="AJ23" s="72">
        <f>O23+1.07*1.1*($Y$2*tc-$AT$3)</f>
        <v>35.815186435633322</v>
      </c>
      <c r="AK23" s="72">
        <f>P23+1.07*1.1*($Z$2*tc-$AU$3)</f>
        <v>24.813284042242081</v>
      </c>
      <c r="AL23" s="72">
        <f>Q23+1.07*1.1*($AA$2*tc-$AV$3)</f>
        <v>45.667713649023938</v>
      </c>
      <c r="AM23" s="72">
        <f>R23+1.07*1.1*($AB$2*tc-$AW$3)</f>
        <v>13.909738081320569</v>
      </c>
      <c r="AN23" s="72">
        <f>S23+1.07*1.1*($AC$2*tc-$AX$3)</f>
        <v>16.72963932760436</v>
      </c>
      <c r="AO23" s="72">
        <f>T23+1.07*1.1*($AD$2*tc-$AY$3)</f>
        <v>44.753961254420211</v>
      </c>
      <c r="AQ23" s="43">
        <f t="shared" si="10"/>
        <v>306182.96799124533</v>
      </c>
      <c r="AR23" s="43">
        <f t="shared" si="11"/>
        <v>6397218.5306530064</v>
      </c>
      <c r="AS23" s="43">
        <f t="shared" si="12"/>
        <v>3340039.6694867369</v>
      </c>
      <c r="AT23" s="43">
        <f t="shared" si="13"/>
        <v>1181231.7494476927</v>
      </c>
      <c r="AU23" s="43">
        <f t="shared" si="14"/>
        <v>139444.47425375003</v>
      </c>
      <c r="AV23" s="43">
        <f t="shared" si="15"/>
        <v>20149579.673955459</v>
      </c>
      <c r="AW23" s="43">
        <f t="shared" si="16"/>
        <v>3526147.8385211155</v>
      </c>
      <c r="AX23" s="43">
        <f t="shared" si="17"/>
        <v>3659709.3054930693</v>
      </c>
      <c r="AY23" s="43">
        <f t="shared" si="18"/>
        <v>413.2777858050801</v>
      </c>
      <c r="BA23" s="75">
        <f t="shared" si="19"/>
        <v>180348.58990337033</v>
      </c>
      <c r="BB23" s="75">
        <f t="shared" si="20"/>
        <v>3391293.8201251356</v>
      </c>
      <c r="BC23" s="75">
        <f t="shared" si="21"/>
        <v>1770622.0032703718</v>
      </c>
      <c r="BD23" s="75">
        <f t="shared" si="22"/>
        <v>556617.454614455</v>
      </c>
      <c r="BE23" s="75">
        <f t="shared" si="23"/>
        <v>12320.385323751771</v>
      </c>
      <c r="BF23" s="75">
        <f t="shared" si="24"/>
        <v>14675486.139125705</v>
      </c>
      <c r="BG23" s="75">
        <f t="shared" si="25"/>
        <v>1606423.6731669488</v>
      </c>
      <c r="BH23" s="75">
        <f t="shared" si="26"/>
        <v>2112998.6031288058</v>
      </c>
      <c r="BI23" s="75">
        <f t="shared" si="27"/>
        <v>343.33280598372585</v>
      </c>
      <c r="BJ23" s="75">
        <f t="shared" si="28"/>
        <v>24306454.001464527</v>
      </c>
      <c r="BK23" s="17">
        <f t="shared" si="29"/>
        <v>0.93533971714578801</v>
      </c>
    </row>
    <row r="24" spans="1:66" x14ac:dyDescent="0.25">
      <c r="A24" s="28">
        <v>2028</v>
      </c>
      <c r="B24" s="16">
        <v>287625.83631875849</v>
      </c>
      <c r="C24" s="16">
        <v>6295454.112511253</v>
      </c>
      <c r="D24" s="16">
        <v>3322682.656845374</v>
      </c>
      <c r="E24" s="16">
        <v>1198999.721101989</v>
      </c>
      <c r="F24" s="16">
        <v>148856.63880035092</v>
      </c>
      <c r="G24" s="16">
        <v>20562878.323809162</v>
      </c>
      <c r="H24" s="16">
        <v>4601209.3399433596</v>
      </c>
      <c r="I24" s="16">
        <v>6391360.2460118979</v>
      </c>
      <c r="J24" s="30">
        <v>437.42289274348093</v>
      </c>
      <c r="K24" s="35"/>
      <c r="L24" s="74">
        <f t="shared" si="39"/>
        <v>57.659277826265203</v>
      </c>
      <c r="M24" s="74">
        <f t="shared" si="40"/>
        <v>39.375512779635592</v>
      </c>
      <c r="N24" s="74">
        <f t="shared" si="41"/>
        <v>44.485430087862305</v>
      </c>
      <c r="O24" s="74">
        <f t="shared" si="42"/>
        <v>38.016976072423489</v>
      </c>
      <c r="P24" s="74">
        <f t="shared" si="43"/>
        <v>25.482865544338704</v>
      </c>
      <c r="Q24" s="74">
        <f t="shared" si="44"/>
        <v>45.082643254814101</v>
      </c>
      <c r="R24" s="74">
        <f t="shared" si="45"/>
        <v>11.756843153424471</v>
      </c>
      <c r="S24" s="74">
        <f t="shared" si="46"/>
        <v>10.746329821835801</v>
      </c>
      <c r="T24" s="74">
        <f t="shared" si="47"/>
        <v>38.350005680414476</v>
      </c>
      <c r="V24" s="43">
        <f t="shared" si="0"/>
        <v>169418.02589538193</v>
      </c>
      <c r="W24" s="43">
        <f t="shared" si="1"/>
        <v>3337346.4614880793</v>
      </c>
      <c r="X24" s="43">
        <f t="shared" si="2"/>
        <v>1761420.7028263679</v>
      </c>
      <c r="Y24" s="43">
        <f t="shared" si="3"/>
        <v>564990.03955428617</v>
      </c>
      <c r="Z24" s="43">
        <f t="shared" si="4"/>
        <v>13151.981516897875</v>
      </c>
      <c r="AA24" s="43">
        <f t="shared" si="5"/>
        <v>14976502.771005487</v>
      </c>
      <c r="AB24" s="43">
        <f t="shared" si="6"/>
        <v>2096194.4726577073</v>
      </c>
      <c r="AC24" s="43">
        <f t="shared" si="7"/>
        <v>3690166.1155561674</v>
      </c>
      <c r="AD24" s="43">
        <f t="shared" si="8"/>
        <v>363.39148709524369</v>
      </c>
      <c r="AE24" s="42">
        <f t="shared" si="9"/>
        <v>26609553.961987469</v>
      </c>
      <c r="AG24" s="72">
        <f>L24+1.07*1.1*($V$2*tc-$AQ$3)</f>
        <v>55.571769279322936</v>
      </c>
      <c r="AH24" s="72">
        <f>M24+1.07*1.1*($W$2*tc-$AR$3)</f>
        <v>37.496755087387548</v>
      </c>
      <c r="AI24" s="72">
        <f>N24+1.07*1.1*($X$2*tc-$AS$3)</f>
        <v>42.606672395614261</v>
      </c>
      <c r="AJ24" s="72">
        <f>O24+1.07*1.1*($Y$2*tc-$AT$3)</f>
        <v>36.346969234869675</v>
      </c>
      <c r="AK24" s="72">
        <f>P24+1.07*1.1*($Z$2*tc-$AU$3)</f>
        <v>25.169739262297362</v>
      </c>
      <c r="AL24" s="72">
        <f>Q24+1.07*1.1*($AA$2*tc-$AV$3)</f>
        <v>46.439104037021202</v>
      </c>
      <c r="AM24" s="72">
        <f>R24+1.07*1.1*($AB$2*tc-$AW$3)</f>
        <v>13.96057615164707</v>
      </c>
      <c r="AN24" s="72">
        <f>S24+1.07*1.1*($AC$2*tc-$AX$3)</f>
        <v>16.776107811031832</v>
      </c>
      <c r="AO24" s="72">
        <f>T24+1.07*1.1*($AD$2*tc-$AY$3)</f>
        <v>45.870951711131312</v>
      </c>
      <c r="AQ24" s="43">
        <f t="shared" si="10"/>
        <v>300093.31830464042</v>
      </c>
      <c r="AR24" s="43">
        <f t="shared" si="11"/>
        <v>6461374.2312825955</v>
      </c>
      <c r="AS24" s="43">
        <f t="shared" si="12"/>
        <v>3491830.7573219067</v>
      </c>
      <c r="AT24" s="43">
        <f t="shared" si="13"/>
        <v>1262607.9212192998</v>
      </c>
      <c r="AU24" s="43">
        <f t="shared" si="14"/>
        <v>150989.568875511</v>
      </c>
      <c r="AV24" s="43">
        <f t="shared" si="15"/>
        <v>20151560.057071362</v>
      </c>
      <c r="AW24" s="43">
        <f t="shared" si="16"/>
        <v>3840888.9239383312</v>
      </c>
      <c r="AX24" s="43">
        <f t="shared" si="17"/>
        <v>4001651.2979041222</v>
      </c>
      <c r="AY24" s="43">
        <f t="shared" si="18"/>
        <v>416.5673427097226</v>
      </c>
      <c r="BA24" s="75">
        <f t="shared" si="19"/>
        <v>176761.65056056503</v>
      </c>
      <c r="BB24" s="75">
        <f t="shared" si="20"/>
        <v>3425304.0434789895</v>
      </c>
      <c r="BC24" s="75">
        <f t="shared" si="21"/>
        <v>1851089.5026466886</v>
      </c>
      <c r="BD24" s="75">
        <f t="shared" si="22"/>
        <v>594963.35720212187</v>
      </c>
      <c r="BE24" s="75">
        <f t="shared" si="23"/>
        <v>13340.433017290579</v>
      </c>
      <c r="BF24" s="75">
        <f t="shared" si="24"/>
        <v>14676928.505936222</v>
      </c>
      <c r="BG24" s="75">
        <f t="shared" si="25"/>
        <v>1749811.7424387496</v>
      </c>
      <c r="BH24" s="75">
        <f t="shared" si="26"/>
        <v>2310424.9263701513</v>
      </c>
      <c r="BI24" s="75">
        <f t="shared" si="27"/>
        <v>346.06562357350731</v>
      </c>
      <c r="BJ24" s="75">
        <f t="shared" si="28"/>
        <v>24798970.227274351</v>
      </c>
      <c r="BK24" s="17">
        <f t="shared" si="29"/>
        <v>0.93195738127367367</v>
      </c>
    </row>
    <row r="25" spans="1:66" x14ac:dyDescent="0.25">
      <c r="A25" s="28">
        <v>2029</v>
      </c>
      <c r="B25" s="16">
        <v>281133.17860148678</v>
      </c>
      <c r="C25" s="16">
        <v>6360370.8562611165</v>
      </c>
      <c r="D25" s="16">
        <v>3475404.0999132697</v>
      </c>
      <c r="E25" s="16">
        <v>1282282.8548982162</v>
      </c>
      <c r="F25" s="16">
        <v>161189.49868739684</v>
      </c>
      <c r="G25" s="16">
        <v>20557774.831729878</v>
      </c>
      <c r="H25" s="16">
        <v>5008322.0936537636</v>
      </c>
      <c r="I25" s="16">
        <v>6977037.736523251</v>
      </c>
      <c r="J25" s="30">
        <v>440.0904404751123</v>
      </c>
      <c r="K25" s="35"/>
      <c r="L25" s="74">
        <f t="shared" si="39"/>
        <v>58.477259794263489</v>
      </c>
      <c r="M25" s="74">
        <f t="shared" si="40"/>
        <v>39.789161570752796</v>
      </c>
      <c r="N25" s="74">
        <f t="shared" si="41"/>
        <v>45.11652157950676</v>
      </c>
      <c r="O25" s="74">
        <f t="shared" si="42"/>
        <v>38.556302995642412</v>
      </c>
      <c r="P25" s="74">
        <f t="shared" si="43"/>
        <v>25.844377607861269</v>
      </c>
      <c r="Q25" s="74">
        <f t="shared" si="44"/>
        <v>45.867462356562321</v>
      </c>
      <c r="R25" s="74">
        <f t="shared" si="45"/>
        <v>11.807902008670863</v>
      </c>
      <c r="S25" s="74">
        <f t="shared" si="46"/>
        <v>10.793000113481504</v>
      </c>
      <c r="T25" s="74">
        <f t="shared" si="47"/>
        <v>39.500505850826912</v>
      </c>
      <c r="V25" s="43">
        <f t="shared" si="0"/>
        <v>165593.70584349497</v>
      </c>
      <c r="W25" s="43">
        <f t="shared" si="1"/>
        <v>3371760.1290604277</v>
      </c>
      <c r="X25" s="43">
        <f t="shared" si="2"/>
        <v>1842381.4021670357</v>
      </c>
      <c r="Y25" s="43">
        <f t="shared" si="3"/>
        <v>604234.53663764521</v>
      </c>
      <c r="Z25" s="43">
        <f t="shared" si="4"/>
        <v>14241.630904336125</v>
      </c>
      <c r="AA25" s="43">
        <f t="shared" si="5"/>
        <v>14972785.759113299</v>
      </c>
      <c r="AB25" s="43">
        <f t="shared" si="6"/>
        <v>2281664.7351532434</v>
      </c>
      <c r="AC25" s="43">
        <f t="shared" si="7"/>
        <v>4028317.4866164275</v>
      </c>
      <c r="AD25" s="43">
        <f t="shared" si="8"/>
        <v>365.60756712483544</v>
      </c>
      <c r="AE25" s="42">
        <f t="shared" si="9"/>
        <v>27281344.993063036</v>
      </c>
      <c r="AG25" s="72">
        <f>L25+1.07*1.1*($V$2*tc-$AQ$3)</f>
        <v>56.389751247321215</v>
      </c>
      <c r="AH25" s="72">
        <f>M25+1.07*1.1*($W$2*tc-$AR$3)</f>
        <v>37.910403878504752</v>
      </c>
      <c r="AI25" s="72">
        <f>N25+1.07*1.1*($X$2*tc-$AS$3)</f>
        <v>43.237763887258716</v>
      </c>
      <c r="AJ25" s="72">
        <f>O25+1.07*1.1*($Y$2*tc-$AT$3)</f>
        <v>36.886296158088598</v>
      </c>
      <c r="AK25" s="72">
        <f>P25+1.07*1.1*($Z$2*tc-$AU$3)</f>
        <v>25.531251325819927</v>
      </c>
      <c r="AL25" s="72">
        <f>Q25+1.07*1.1*($AA$2*tc-$AV$3)</f>
        <v>47.223923138769422</v>
      </c>
      <c r="AM25" s="72">
        <f>R25+1.07*1.1*($AB$2*tc-$AW$3)</f>
        <v>14.011635006893462</v>
      </c>
      <c r="AN25" s="72">
        <f>S25+1.07*1.1*($AC$2*tc-$AX$3)</f>
        <v>16.822778102677535</v>
      </c>
      <c r="AO25" s="72">
        <f>T25+1.07*1.1*($AD$2*tc-$AY$3)</f>
        <v>47.021451881543747</v>
      </c>
      <c r="AQ25" s="43">
        <f t="shared" si="10"/>
        <v>293141.97791445215</v>
      </c>
      <c r="AR25" s="43">
        <f t="shared" si="11"/>
        <v>6526193.2836089507</v>
      </c>
      <c r="AS25" s="43">
        <f t="shared" si="12"/>
        <v>3649736.2444879659</v>
      </c>
      <c r="AT25" s="43">
        <f t="shared" si="13"/>
        <v>1349311.3785138761</v>
      </c>
      <c r="AU25" s="43">
        <f t="shared" si="14"/>
        <v>163466.40966494964</v>
      </c>
      <c r="AV25" s="43">
        <f t="shared" si="15"/>
        <v>20153424.609755207</v>
      </c>
      <c r="AW25" s="43">
        <f t="shared" si="16"/>
        <v>4183731.0792286503</v>
      </c>
      <c r="AX25" s="43">
        <f t="shared" si="17"/>
        <v>4375494.8613690808</v>
      </c>
      <c r="AY25" s="43">
        <f t="shared" si="18"/>
        <v>419.65536698206824</v>
      </c>
      <c r="BA25" s="75">
        <f t="shared" si="19"/>
        <v>172667.15619488026</v>
      </c>
      <c r="BB25" s="75">
        <f t="shared" si="20"/>
        <v>3459665.9228688278</v>
      </c>
      <c r="BC25" s="75">
        <f t="shared" si="21"/>
        <v>1934798.3677142453</v>
      </c>
      <c r="BD25" s="75">
        <f t="shared" si="22"/>
        <v>635819.57168174908</v>
      </c>
      <c r="BE25" s="75">
        <f t="shared" si="23"/>
        <v>14442.803598639401</v>
      </c>
      <c r="BF25" s="75">
        <f t="shared" si="24"/>
        <v>14678286.510297118</v>
      </c>
      <c r="BG25" s="75">
        <f t="shared" si="25"/>
        <v>1906001.9476256471</v>
      </c>
      <c r="BH25" s="75">
        <f t="shared" si="26"/>
        <v>2526270.1920595597</v>
      </c>
      <c r="BI25" s="75">
        <f t="shared" si="27"/>
        <v>348.63101681453264</v>
      </c>
      <c r="BJ25" s="75">
        <f t="shared" si="28"/>
        <v>25328301.103057481</v>
      </c>
      <c r="BK25" s="17">
        <f t="shared" si="29"/>
        <v>0.92841101160876904</v>
      </c>
    </row>
    <row r="26" spans="1:66" x14ac:dyDescent="0.25">
      <c r="A26" s="28">
        <v>2030</v>
      </c>
      <c r="B26" s="16">
        <v>273756.85716901824</v>
      </c>
      <c r="C26" s="16">
        <v>6425957.0010651136</v>
      </c>
      <c r="D26" s="16">
        <v>3634324.2217992437</v>
      </c>
      <c r="E26" s="16">
        <v>1371052.2851741596</v>
      </c>
      <c r="F26" s="16">
        <v>174517.52792365075</v>
      </c>
      <c r="G26" s="16">
        <v>20552672.606284209</v>
      </c>
      <c r="H26" s="16">
        <v>5451480.0834140256</v>
      </c>
      <c r="I26" s="16">
        <v>7616336.5169356549</v>
      </c>
      <c r="J26" s="30">
        <v>442.44158450990187</v>
      </c>
      <c r="K26" s="35"/>
      <c r="L26" s="74">
        <f t="shared" si="39"/>
        <v>59.306846043917652</v>
      </c>
      <c r="M26" s="74">
        <f t="shared" si="40"/>
        <v>40.207155837276261</v>
      </c>
      <c r="N26" s="74">
        <f t="shared" si="41"/>
        <v>45.756566035527179</v>
      </c>
      <c r="O26" s="74">
        <f t="shared" si="42"/>
        <v>39.103281067378639</v>
      </c>
      <c r="P26" s="74">
        <f t="shared" si="43"/>
        <v>26.211018253640209</v>
      </c>
      <c r="Q26" s="74">
        <f t="shared" si="44"/>
        <v>46.665943945201278</v>
      </c>
      <c r="R26" s="74">
        <f t="shared" si="45"/>
        <v>11.859182607685124</v>
      </c>
      <c r="S26" s="74">
        <f t="shared" si="46"/>
        <v>10.839873089779401</v>
      </c>
      <c r="T26" s="74">
        <f t="shared" si="47"/>
        <v>40.685521026351722</v>
      </c>
      <c r="V26" s="43">
        <f t="shared" si="0"/>
        <v>161248.88817532948</v>
      </c>
      <c r="W26" s="43">
        <f t="shared" si="1"/>
        <v>3406528.6595544023</v>
      </c>
      <c r="X26" s="43">
        <f t="shared" si="2"/>
        <v>1926628.1454450747</v>
      </c>
      <c r="Y26" s="43">
        <f t="shared" si="3"/>
        <v>646064.27440999495</v>
      </c>
      <c r="Z26" s="43">
        <f t="shared" si="4"/>
        <v>15419.206829632865</v>
      </c>
      <c r="AA26" s="43">
        <f t="shared" si="5"/>
        <v>14969069.669744775</v>
      </c>
      <c r="AB26" s="43">
        <f t="shared" si="6"/>
        <v>2483556.2945277179</v>
      </c>
      <c r="AC26" s="43">
        <f t="shared" si="7"/>
        <v>4397428.0681497231</v>
      </c>
      <c r="AD26" s="43">
        <f t="shared" si="8"/>
        <v>367.56079303356336</v>
      </c>
      <c r="AE26" s="42">
        <f t="shared" si="9"/>
        <v>28006310.767629683</v>
      </c>
      <c r="AG26" s="72">
        <f>L26+1.07*1.1*($V$2*tc-$AQ$3)</f>
        <v>57.219337496975385</v>
      </c>
      <c r="AH26" s="72">
        <f>M26+1.07*1.1*($W$2*tc-$AR$3)</f>
        <v>38.328398145028217</v>
      </c>
      <c r="AI26" s="72">
        <f>N26+1.07*1.1*($X$2*tc-$AS$3)</f>
        <v>43.877808343279135</v>
      </c>
      <c r="AJ26" s="72">
        <f>O26+1.07*1.1*($Y$2*tc-$AT$3)</f>
        <v>37.433274229824825</v>
      </c>
      <c r="AK26" s="72">
        <f>P26+1.07*1.1*($Z$2*tc-$AU$3)</f>
        <v>25.897891971598867</v>
      </c>
      <c r="AL26" s="72">
        <f>Q26+1.07*1.1*($AA$2*tc-$AV$3)</f>
        <v>48.022404727408379</v>
      </c>
      <c r="AM26" s="72">
        <f>R26+1.07*1.1*($AB$2*tc-$AW$3)</f>
        <v>14.062915605907722</v>
      </c>
      <c r="AN26" s="72">
        <f>S26+1.07*1.1*($AC$2*tc-$AX$3)</f>
        <v>16.86965107897543</v>
      </c>
      <c r="AO26" s="72">
        <f>T26+1.07*1.1*($AD$2*tc-$AY$3)</f>
        <v>48.206467057068558</v>
      </c>
      <c r="AQ26" s="43">
        <f t="shared" si="10"/>
        <v>285280.57681475487</v>
      </c>
      <c r="AR26" s="43">
        <f t="shared" si="11"/>
        <v>6591682.5103040263</v>
      </c>
      <c r="AS26" s="43">
        <f t="shared" si="12"/>
        <v>3813960.457650302</v>
      </c>
      <c r="AT26" s="43">
        <f t="shared" si="13"/>
        <v>1441670.3844446337</v>
      </c>
      <c r="AU26" s="43">
        <f t="shared" si="14"/>
        <v>176947.77487377316</v>
      </c>
      <c r="AV26" s="43">
        <f t="shared" si="15"/>
        <v>20155175.171148639</v>
      </c>
      <c r="AW26" s="43">
        <f t="shared" si="16"/>
        <v>4557183.9393338729</v>
      </c>
      <c r="AX26" s="43">
        <f t="shared" si="17"/>
        <v>4784212.0491605699</v>
      </c>
      <c r="AY26" s="43">
        <f t="shared" si="18"/>
        <v>422.4351149844826</v>
      </c>
      <c r="BA26" s="75">
        <f t="shared" si="19"/>
        <v>168036.61579514205</v>
      </c>
      <c r="BB26" s="75">
        <f t="shared" si="20"/>
        <v>3494383.075129861</v>
      </c>
      <c r="BC26" s="75">
        <f t="shared" si="21"/>
        <v>2021856.9161355218</v>
      </c>
      <c r="BD26" s="75">
        <f t="shared" si="22"/>
        <v>679340.7814832438</v>
      </c>
      <c r="BE26" s="75">
        <f t="shared" si="23"/>
        <v>15633.927269561487</v>
      </c>
      <c r="BF26" s="75">
        <f t="shared" si="24"/>
        <v>14679561.491705202</v>
      </c>
      <c r="BG26" s="75">
        <f t="shared" si="25"/>
        <v>2076137.6148631687</v>
      </c>
      <c r="BH26" s="75">
        <f t="shared" si="26"/>
        <v>2762250.368294294</v>
      </c>
      <c r="BI26" s="75">
        <f t="shared" si="27"/>
        <v>350.94030783954486</v>
      </c>
      <c r="BJ26" s="75">
        <f t="shared" si="28"/>
        <v>25897551.730983835</v>
      </c>
      <c r="BK26" s="17">
        <f t="shared" si="29"/>
        <v>0.92470414778503429</v>
      </c>
    </row>
    <row r="27" spans="1:66" x14ac:dyDescent="0.25">
      <c r="A27" s="28"/>
      <c r="B27" s="16"/>
      <c r="C27" s="16"/>
      <c r="D27" s="16"/>
      <c r="E27" s="16"/>
      <c r="F27" s="16"/>
      <c r="G27" s="16"/>
      <c r="H27" s="16"/>
      <c r="I27" s="16"/>
      <c r="J27" s="30"/>
      <c r="K27" s="35"/>
      <c r="L27" s="74"/>
      <c r="M27" s="74"/>
      <c r="N27" s="74"/>
      <c r="O27" s="74"/>
      <c r="P27" s="74"/>
      <c r="Q27" s="74"/>
      <c r="R27" s="74"/>
      <c r="S27" s="74"/>
      <c r="T27" s="74"/>
      <c r="V27" s="43">
        <f t="shared" si="0"/>
        <v>0</v>
      </c>
      <c r="W27" s="43">
        <f t="shared" si="1"/>
        <v>0</v>
      </c>
      <c r="X27" s="43">
        <f t="shared" si="2"/>
        <v>0</v>
      </c>
      <c r="Y27" s="43">
        <f t="shared" si="3"/>
        <v>0</v>
      </c>
      <c r="Z27" s="43">
        <f t="shared" si="4"/>
        <v>0</v>
      </c>
      <c r="AA27" s="43">
        <f t="shared" si="5"/>
        <v>0</v>
      </c>
      <c r="AB27" s="43">
        <f t="shared" si="6"/>
        <v>0</v>
      </c>
      <c r="AC27" s="43">
        <f t="shared" si="7"/>
        <v>0</v>
      </c>
      <c r="AD27" s="76" t="s">
        <v>50</v>
      </c>
      <c r="AE27" s="79">
        <f>SUM(AE17:AE26)</f>
        <v>253023725.0568147</v>
      </c>
      <c r="AF27" s="78"/>
      <c r="AG27" s="72"/>
      <c r="AH27" s="72"/>
      <c r="AI27" s="72"/>
      <c r="AJ27" s="72"/>
      <c r="AK27" s="72"/>
      <c r="AL27" s="72"/>
      <c r="AM27" s="72"/>
      <c r="AN27" s="72"/>
      <c r="AO27" s="72"/>
      <c r="AP27" s="78"/>
      <c r="AQ27" s="76"/>
      <c r="AR27" s="76"/>
      <c r="AS27" s="76"/>
      <c r="AT27" s="76"/>
      <c r="AU27" s="76"/>
      <c r="AV27" s="76"/>
      <c r="AW27" s="76"/>
      <c r="AX27" s="76"/>
      <c r="AY27" s="76"/>
      <c r="AZ27" s="78"/>
      <c r="BA27" s="77">
        <f t="shared" si="19"/>
        <v>0</v>
      </c>
      <c r="BB27" s="77">
        <f t="shared" si="20"/>
        <v>0</v>
      </c>
      <c r="BC27" s="77">
        <f t="shared" si="21"/>
        <v>0</v>
      </c>
      <c r="BD27" s="77">
        <f t="shared" si="22"/>
        <v>0</v>
      </c>
      <c r="BE27" s="77">
        <f t="shared" si="23"/>
        <v>0</v>
      </c>
      <c r="BF27" s="77">
        <f t="shared" si="24"/>
        <v>0</v>
      </c>
      <c r="BG27" s="77">
        <f t="shared" si="25"/>
        <v>0</v>
      </c>
      <c r="BH27" s="77">
        <f t="shared" si="26"/>
        <v>0</v>
      </c>
      <c r="BI27" s="76" t="s">
        <v>50</v>
      </c>
      <c r="BJ27" s="77">
        <f>SUM(BJ17:BJ26)</f>
        <v>237556434.28158024</v>
      </c>
      <c r="BK27" s="78">
        <f t="shared" si="29"/>
        <v>0.93887019578199082</v>
      </c>
      <c r="BL27" s="80" t="s">
        <v>53</v>
      </c>
      <c r="BM27" s="80">
        <v>11.452500000000001</v>
      </c>
      <c r="BN27" s="80" t="s">
        <v>54</v>
      </c>
    </row>
    <row r="28" spans="1:66" x14ac:dyDescent="0.25">
      <c r="A28" s="28">
        <v>2031</v>
      </c>
      <c r="B28" s="16">
        <v>265447.42050433077</v>
      </c>
      <c r="C28" s="16">
        <v>6492219.4495764775</v>
      </c>
      <c r="D28" s="16">
        <v>3799650.7495097099</v>
      </c>
      <c r="E28" s="16">
        <v>1465647.4788533202</v>
      </c>
      <c r="F28" s="16">
        <v>188918.38193168718</v>
      </c>
      <c r="G28" s="16">
        <v>20547571.647157643</v>
      </c>
      <c r="H28" s="16">
        <v>5933876.8067059647</v>
      </c>
      <c r="I28" s="16">
        <v>8314161.820779359</v>
      </c>
      <c r="J28" s="30">
        <v>445.00565387018133</v>
      </c>
      <c r="K28" s="35"/>
      <c r="L28" s="74">
        <f>L26*(1+$L$2)</f>
        <v>60.148201199092298</v>
      </c>
      <c r="M28" s="74">
        <f>M26*(1+$M$2)</f>
        <v>40.629541229421605</v>
      </c>
      <c r="N28" s="74">
        <f>N26*(1+$N$2)</f>
        <v>46.405690466938886</v>
      </c>
      <c r="O28" s="74">
        <f>O26*(1+$O$2)</f>
        <v>39.658018830467903</v>
      </c>
      <c r="P28" s="74">
        <f>P26*(1+$P$2)</f>
        <v>26.582860238185237</v>
      </c>
      <c r="Q28" s="74">
        <f>Q26*(1+$Q$2)</f>
        <v>47.478325863499613</v>
      </c>
      <c r="R28" s="74">
        <f>R26*(1+$R$2)</f>
        <v>11.910685913479416</v>
      </c>
      <c r="S28" s="74">
        <f>S26*(1+$S$2)</f>
        <v>10.88694963096972</v>
      </c>
      <c r="T28" s="74">
        <f>T26*(1+$T$2)</f>
        <v>41.906086657142275</v>
      </c>
      <c r="V28" s="43">
        <f t="shared" si="0"/>
        <v>156354.44484557965</v>
      </c>
      <c r="W28" s="43">
        <f t="shared" si="1"/>
        <v>3441655.7122048936</v>
      </c>
      <c r="X28" s="43">
        <f t="shared" si="2"/>
        <v>2014271.0529119265</v>
      </c>
      <c r="Y28" s="43">
        <f t="shared" si="3"/>
        <v>690639.2157363476</v>
      </c>
      <c r="Z28" s="43">
        <f t="shared" si="4"/>
        <v>16691.57040889698</v>
      </c>
      <c r="AA28" s="43">
        <f t="shared" si="5"/>
        <v>14965354.502670847</v>
      </c>
      <c r="AB28" s="43">
        <f t="shared" si="6"/>
        <v>2703324.0273744916</v>
      </c>
      <c r="AC28" s="43">
        <f t="shared" si="7"/>
        <v>4800329.9844403183</v>
      </c>
      <c r="AD28" s="43">
        <f t="shared" si="8"/>
        <v>369.69090783391908</v>
      </c>
      <c r="AE28" s="42">
        <f t="shared" si="9"/>
        <v>28788990.201501135</v>
      </c>
      <c r="AG28" s="72">
        <f>L28+1.07*1.1*($V$2*tc-$AQ$3)</f>
        <v>58.060692652150024</v>
      </c>
      <c r="AH28" s="72">
        <f>M28+1.07*1.1*($W$2*tc-$AR$3)</f>
        <v>38.750783537173561</v>
      </c>
      <c r="AI28" s="72">
        <f>N28+1.07*1.1*($X$2*tc-$AS$3)</f>
        <v>44.526932774690842</v>
      </c>
      <c r="AJ28" s="72">
        <f>O28+1.07*1.1*($Y$2*tc-$AT$3)</f>
        <v>37.988011992914089</v>
      </c>
      <c r="AK28" s="72">
        <f>P28+1.07*1.1*($Z$2*tc-$AU$3)</f>
        <v>26.269733956143895</v>
      </c>
      <c r="AL28" s="72">
        <f>Q28+1.07*1.1*($AA$2*tc-$AV$3)</f>
        <v>48.834786645706714</v>
      </c>
      <c r="AM28" s="72">
        <f>R28+1.07*1.1*($AB$2*tc-$AW$3)</f>
        <v>14.114418911702014</v>
      </c>
      <c r="AN28" s="72">
        <f>S28+1.07*1.1*($AC$2*tc-$AX$3)</f>
        <v>16.916727620165751</v>
      </c>
      <c r="AO28" s="72">
        <f>T28+1.07*1.1*($AD$2*tc-$AY$3)</f>
        <v>49.427032687859111</v>
      </c>
      <c r="AQ28" s="43">
        <f t="shared" si="10"/>
        <v>276459.00691692252</v>
      </c>
      <c r="AR28" s="43">
        <f t="shared" si="11"/>
        <v>6657848.804621934</v>
      </c>
      <c r="AS28" s="43">
        <f t="shared" si="12"/>
        <v>3984712.309150151</v>
      </c>
      <c r="AT28" s="43">
        <f t="shared" si="13"/>
        <v>1540031.9106203641</v>
      </c>
      <c r="AU28" s="43">
        <f t="shared" si="14"/>
        <v>191511.89687239143</v>
      </c>
      <c r="AV28" s="43">
        <f t="shared" si="15"/>
        <v>20156813.554683857</v>
      </c>
      <c r="AW28" s="43">
        <f t="shared" si="16"/>
        <v>4963981.3301104354</v>
      </c>
      <c r="AX28" s="43">
        <f t="shared" si="17"/>
        <v>5231051.4270676021</v>
      </c>
      <c r="AY28" s="43">
        <f t="shared" si="18"/>
        <v>425.41147207777715</v>
      </c>
      <c r="BA28" s="75">
        <f t="shared" si="19"/>
        <v>162840.51458074147</v>
      </c>
      <c r="BB28" s="75">
        <f t="shared" si="20"/>
        <v>3529459.1545143174</v>
      </c>
      <c r="BC28" s="75">
        <f t="shared" si="21"/>
        <v>2112375.8965317183</v>
      </c>
      <c r="BD28" s="75">
        <f t="shared" si="22"/>
        <v>725690.48581309046</v>
      </c>
      <c r="BE28" s="75">
        <f t="shared" si="23"/>
        <v>16920.716121435129</v>
      </c>
      <c r="BF28" s="75">
        <f t="shared" si="24"/>
        <v>14680754.770932397</v>
      </c>
      <c r="BG28" s="75">
        <f t="shared" si="25"/>
        <v>2261464.2059910358</v>
      </c>
      <c r="BH28" s="75">
        <f t="shared" si="26"/>
        <v>3020241.0726169958</v>
      </c>
      <c r="BI28" s="75">
        <f t="shared" si="27"/>
        <v>353.41293295405399</v>
      </c>
      <c r="BJ28" s="75">
        <f t="shared" si="28"/>
        <v>26510100.230034687</v>
      </c>
      <c r="BK28" s="17">
        <f t="shared" si="29"/>
        <v>0.92084161495363526</v>
      </c>
    </row>
    <row r="29" spans="1:66" x14ac:dyDescent="0.25">
      <c r="A29" s="28">
        <v>2032</v>
      </c>
      <c r="B29" s="16">
        <v>256153.65119011933</v>
      </c>
      <c r="C29" s="16">
        <v>6559165.175626412</v>
      </c>
      <c r="D29" s="16">
        <v>3971596.0459243315</v>
      </c>
      <c r="E29" s="16">
        <v>1566427.2900491778</v>
      </c>
      <c r="F29" s="16">
        <v>204475.52519452322</v>
      </c>
      <c r="G29" s="16">
        <v>20542471.954036076</v>
      </c>
      <c r="H29" s="16">
        <v>6458988.877869823</v>
      </c>
      <c r="I29" s="16">
        <v>9075867.268650854</v>
      </c>
      <c r="J29" s="30">
        <v>447.46409411917165</v>
      </c>
      <c r="K29" s="35"/>
      <c r="L29" s="74">
        <f>L28*(1+$L$2)</f>
        <v>61.001492219084554</v>
      </c>
      <c r="M29" s="74">
        <f>M28*(1+$M$2)</f>
        <v>41.056363876970437</v>
      </c>
      <c r="N29" s="74">
        <f>N28*(1+$N$2)</f>
        <v>47.064023686595945</v>
      </c>
      <c r="O29" s="74">
        <f>O28*(1+$O$2)</f>
        <v>40.220626367586277</v>
      </c>
      <c r="P29" s="74">
        <f>P28*(1+$P$2)</f>
        <v>26.959977350164554</v>
      </c>
      <c r="Q29" s="74">
        <f>Q28*(1+$Q$2)</f>
        <v>48.304850094700761</v>
      </c>
      <c r="R29" s="74">
        <f>R28*(1+$R$2)</f>
        <v>11.962412893248169</v>
      </c>
      <c r="S29" s="74">
        <f>S28*(1+$S$2)</f>
        <v>10.934230621115493</v>
      </c>
      <c r="T29" s="74">
        <f>T28*(1+$T$2)</f>
        <v>43.163269256856545</v>
      </c>
      <c r="V29" s="43">
        <f t="shared" si="0"/>
        <v>150880.20765432881</v>
      </c>
      <c r="W29" s="43">
        <f t="shared" si="1"/>
        <v>3477144.9839796629</v>
      </c>
      <c r="X29" s="43">
        <f t="shared" si="2"/>
        <v>2105422.7023884011</v>
      </c>
      <c r="Y29" s="43">
        <f t="shared" si="3"/>
        <v>738128.45907119045</v>
      </c>
      <c r="Z29" s="43">
        <f t="shared" si="4"/>
        <v>18066.096008141325</v>
      </c>
      <c r="AA29" s="43">
        <f t="shared" si="5"/>
        <v>14961640.257662745</v>
      </c>
      <c r="AB29" s="43">
        <f t="shared" si="6"/>
        <v>2942551.7911591036</v>
      </c>
      <c r="AC29" s="43">
        <f t="shared" si="7"/>
        <v>5240114.2440623334</v>
      </c>
      <c r="AD29" s="43">
        <f t="shared" si="8"/>
        <v>371.73327066594237</v>
      </c>
      <c r="AE29" s="42">
        <f t="shared" si="9"/>
        <v>29634320.475256577</v>
      </c>
      <c r="AG29" s="72">
        <f>L29+1.07*1.1*($V$2*tc-$AQ$3)</f>
        <v>58.91398367214228</v>
      </c>
      <c r="AH29" s="72">
        <f>M29+1.07*1.1*($W$2*tc-$AR$3)</f>
        <v>39.177606184722393</v>
      </c>
      <c r="AI29" s="72">
        <f>N29+1.07*1.1*($X$2*tc-$AS$3)</f>
        <v>45.185265994347901</v>
      </c>
      <c r="AJ29" s="72">
        <f>O29+1.07*1.1*($Y$2*tc-$AT$3)</f>
        <v>38.550619530032463</v>
      </c>
      <c r="AK29" s="72">
        <f>P29+1.07*1.1*($Z$2*tc-$AU$3)</f>
        <v>26.646851068123212</v>
      </c>
      <c r="AL29" s="72">
        <f>Q29+1.07*1.1*($AA$2*tc-$AV$3)</f>
        <v>49.661310876907862</v>
      </c>
      <c r="AM29" s="72">
        <f>R29+1.07*1.1*($AB$2*tc-$AW$3)</f>
        <v>14.166145891470768</v>
      </c>
      <c r="AN29" s="72">
        <f>S29+1.07*1.1*($AC$2*tc-$AX$3)</f>
        <v>16.964008610311524</v>
      </c>
      <c r="AO29" s="72">
        <f>T29+1.07*1.1*($AD$2*tc-$AY$3)</f>
        <v>50.68421528757338</v>
      </c>
      <c r="AQ29" s="43">
        <f t="shared" si="10"/>
        <v>266625.39706970629</v>
      </c>
      <c r="AR29" s="43">
        <f t="shared" si="11"/>
        <v>6724699.1311233472</v>
      </c>
      <c r="AS29" s="43">
        <f t="shared" si="12"/>
        <v>4162205.2870853543</v>
      </c>
      <c r="AT29" s="43">
        <f t="shared" si="13"/>
        <v>1644762.5961595997</v>
      </c>
      <c r="AU29" s="43">
        <f t="shared" si="14"/>
        <v>207242.85022007252</v>
      </c>
      <c r="AV29" s="43">
        <f t="shared" si="15"/>
        <v>20158341.54833604</v>
      </c>
      <c r="AW29" s="43">
        <f t="shared" si="16"/>
        <v>5407101.3013483537</v>
      </c>
      <c r="AX29" s="43">
        <f t="shared" si="17"/>
        <v>5719563.7663167808</v>
      </c>
      <c r="AY29" s="43">
        <f t="shared" si="18"/>
        <v>428.28030337331649</v>
      </c>
      <c r="BA29" s="75">
        <f t="shared" si="19"/>
        <v>157048.29928790373</v>
      </c>
      <c r="BB29" s="75">
        <f t="shared" si="20"/>
        <v>3564897.8530754638</v>
      </c>
      <c r="BC29" s="75">
        <f t="shared" si="21"/>
        <v>2206468.4832243631</v>
      </c>
      <c r="BD29" s="75">
        <f t="shared" si="22"/>
        <v>775041.4515589173</v>
      </c>
      <c r="BE29" s="75">
        <f t="shared" si="23"/>
        <v>18310.598422548843</v>
      </c>
      <c r="BF29" s="75">
        <f t="shared" si="24"/>
        <v>14681867.650209591</v>
      </c>
      <c r="BG29" s="75">
        <f t="shared" si="25"/>
        <v>2463338.4450893598</v>
      </c>
      <c r="BH29" s="75">
        <f t="shared" si="26"/>
        <v>3302292.4062831351</v>
      </c>
      <c r="BI29" s="75">
        <f t="shared" si="27"/>
        <v>355.79623041746038</v>
      </c>
      <c r="BJ29" s="75">
        <f t="shared" si="28"/>
        <v>27169620.9833817</v>
      </c>
      <c r="BK29" s="17">
        <f t="shared" si="29"/>
        <v>0.91682955936402188</v>
      </c>
    </row>
    <row r="30" spans="1:66" x14ac:dyDescent="0.25">
      <c r="A30" s="28">
        <v>2033</v>
      </c>
      <c r="B30" s="16">
        <v>245822.54148976211</v>
      </c>
      <c r="C30" s="16">
        <v>6626801.2249581087</v>
      </c>
      <c r="D30" s="16">
        <v>4150377.0971359094</v>
      </c>
      <c r="E30" s="16">
        <v>1673770.9538828142</v>
      </c>
      <c r="F30" s="16">
        <v>221278.6435054476</v>
      </c>
      <c r="G30" s="16">
        <v>20537373.526605155</v>
      </c>
      <c r="H30" s="16">
        <v>7030601.1435029395</v>
      </c>
      <c r="I30" s="16">
        <v>9907295.8265261613</v>
      </c>
      <c r="J30" s="30">
        <v>449.65477452861217</v>
      </c>
      <c r="K30" s="35"/>
      <c r="L30" s="74">
        <f t="shared" ref="L30:L37" si="48">L29*(1+$L$2)</f>
        <v>61.866888431755626</v>
      </c>
      <c r="M30" s="74">
        <f t="shared" ref="M30:M37" si="49">M29*(1+$M$2)</f>
        <v>41.487670394308296</v>
      </c>
      <c r="N30" s="74">
        <f t="shared" ref="N30:N37" si="50">N29*(1+$N$2)</f>
        <v>47.731696334752897</v>
      </c>
      <c r="O30" s="74">
        <f t="shared" ref="O30:O37" si="51">O29*(1+$O$2)</f>
        <v>40.791215323095109</v>
      </c>
      <c r="P30" s="74">
        <f t="shared" ref="P30:P37" si="52">P29*(1+$P$2)</f>
        <v>27.342444425047535</v>
      </c>
      <c r="Q30" s="74">
        <f t="shared" ref="Q30:Q37" si="53">Q29*(1+$Q$2)</f>
        <v>49.145762834602209</v>
      </c>
      <c r="R30" s="74">
        <f t="shared" ref="R30:R37" si="54">R29*(1+$R$2)</f>
        <v>12.014364518386252</v>
      </c>
      <c r="S30" s="74">
        <f t="shared" ref="S30:S37" si="55">S29*(1+$S$2)</f>
        <v>10.981716948119148</v>
      </c>
      <c r="T30" s="74">
        <f t="shared" ref="T30:T37" si="56">T29*(1+$T$2)</f>
        <v>44.458167334562241</v>
      </c>
      <c r="V30" s="43">
        <f t="shared" si="0"/>
        <v>144794.95386369427</v>
      </c>
      <c r="W30" s="43">
        <f t="shared" si="1"/>
        <v>3513000.2099684565</v>
      </c>
      <c r="X30" s="43">
        <f t="shared" si="2"/>
        <v>2200198.1225532973</v>
      </c>
      <c r="Y30" s="43">
        <f t="shared" si="3"/>
        <v>788710.70676306402</v>
      </c>
      <c r="Z30" s="43">
        <f t="shared" si="4"/>
        <v>19550.707666932893</v>
      </c>
      <c r="AA30" s="43">
        <f t="shared" si="5"/>
        <v>14957926.934491517</v>
      </c>
      <c r="AB30" s="43">
        <f t="shared" si="6"/>
        <v>3202963.866158986</v>
      </c>
      <c r="AC30" s="43">
        <f t="shared" si="7"/>
        <v>5720154.387894257</v>
      </c>
      <c r="AD30" s="43">
        <f t="shared" si="8"/>
        <v>373.55319053054774</v>
      </c>
      <c r="AE30" s="42">
        <f t="shared" si="9"/>
        <v>30547673.442550734</v>
      </c>
      <c r="AG30" s="72">
        <f>L30+1.07*1.1*($V$2*tc-$AQ$3)</f>
        <v>59.779379884813352</v>
      </c>
      <c r="AH30" s="72">
        <f>M30+1.07*1.1*($W$2*tc-$AR$3)</f>
        <v>39.608912702060252</v>
      </c>
      <c r="AI30" s="72">
        <f>N30+1.07*1.1*($X$2*tc-$AS$3)</f>
        <v>45.852938642504853</v>
      </c>
      <c r="AJ30" s="72">
        <f>O30+1.07*1.1*($Y$2*tc-$AT$3)</f>
        <v>39.121208485541295</v>
      </c>
      <c r="AK30" s="72">
        <f>P30+1.07*1.1*($Z$2*tc-$AU$3)</f>
        <v>27.029318143006194</v>
      </c>
      <c r="AL30" s="72">
        <f>Q30+1.07*1.1*($AA$2*tc-$AV$3)</f>
        <v>50.50222361680931</v>
      </c>
      <c r="AM30" s="72">
        <f>R30+1.07*1.1*($AB$2*tc-$AW$3)</f>
        <v>14.21809751660885</v>
      </c>
      <c r="AN30" s="72">
        <f>S30+1.07*1.1*($AC$2*tc-$AX$3)</f>
        <v>17.011494937315177</v>
      </c>
      <c r="AO30" s="72">
        <f>T30+1.07*1.1*($AD$2*tc-$AY$3)</f>
        <v>51.979113365279076</v>
      </c>
      <c r="AQ30" s="43">
        <f t="shared" si="10"/>
        <v>255726.08961736222</v>
      </c>
      <c r="AR30" s="43">
        <f t="shared" si="11"/>
        <v>6792240.5264074514</v>
      </c>
      <c r="AS30" s="43">
        <f t="shared" si="12"/>
        <v>4346657.4394583032</v>
      </c>
      <c r="AT30" s="43">
        <f t="shared" si="13"/>
        <v>1756249.7490482135</v>
      </c>
      <c r="AU30" s="43">
        <f t="shared" si="14"/>
        <v>224230.96563791143</v>
      </c>
      <c r="AV30" s="43">
        <f t="shared" si="15"/>
        <v>20159760.91487604</v>
      </c>
      <c r="AW30" s="43">
        <f t="shared" si="16"/>
        <v>5889787.9503817018</v>
      </c>
      <c r="AX30" s="43">
        <f t="shared" si="17"/>
        <v>6253630.1208854308</v>
      </c>
      <c r="AY30" s="43">
        <f t="shared" si="18"/>
        <v>430.88589598570724</v>
      </c>
      <c r="BA30" s="75">
        <f t="shared" si="19"/>
        <v>150628.36436190302</v>
      </c>
      <c r="BB30" s="75">
        <f t="shared" si="20"/>
        <v>3600702.9010556256</v>
      </c>
      <c r="BC30" s="75">
        <f t="shared" si="21"/>
        <v>2304250.2678318224</v>
      </c>
      <c r="BD30" s="75">
        <f t="shared" si="22"/>
        <v>827576.18514704518</v>
      </c>
      <c r="BE30" s="75">
        <f t="shared" si="23"/>
        <v>19811.555193996635</v>
      </c>
      <c r="BF30" s="75">
        <f t="shared" si="24"/>
        <v>14682901.413410667</v>
      </c>
      <c r="BG30" s="75">
        <f t="shared" si="25"/>
        <v>2683238.2607629998</v>
      </c>
      <c r="BH30" s="75">
        <f t="shared" si="26"/>
        <v>3610645.1651997645</v>
      </c>
      <c r="BI30" s="75">
        <f t="shared" si="27"/>
        <v>357.96084088913113</v>
      </c>
      <c r="BJ30" s="75">
        <f t="shared" si="28"/>
        <v>27880112.073804714</v>
      </c>
      <c r="BK30" s="17">
        <f t="shared" si="29"/>
        <v>0.91267546532593558</v>
      </c>
    </row>
    <row r="31" spans="1:66" x14ac:dyDescent="0.25">
      <c r="A31" s="28">
        <v>2034</v>
      </c>
      <c r="B31" s="16">
        <v>234399.27053845188</v>
      </c>
      <c r="C31" s="16">
        <v>6695134.7159682261</v>
      </c>
      <c r="D31" s="16">
        <v>4336215.4937299918</v>
      </c>
      <c r="E31" s="16">
        <v>1788079.1240977845</v>
      </c>
      <c r="F31" s="16">
        <v>239424.08364585388</v>
      </c>
      <c r="G31" s="16">
        <v>20532276.364550743</v>
      </c>
      <c r="H31" s="16">
        <v>7652834.0272392556</v>
      </c>
      <c r="I31" s="16">
        <v>10814824.503018783</v>
      </c>
      <c r="J31" s="30">
        <v>451.00033206971739</v>
      </c>
      <c r="K31" s="35"/>
      <c r="L31" s="74">
        <f t="shared" si="48"/>
        <v>62.744561567132386</v>
      </c>
      <c r="M31" s="74">
        <f t="shared" si="49"/>
        <v>41.923507885515534</v>
      </c>
      <c r="N31" s="74">
        <f t="shared" si="50"/>
        <v>48.408840904989127</v>
      </c>
      <c r="O31" s="74">
        <f t="shared" si="51"/>
        <v>41.369898925195791</v>
      </c>
      <c r="P31" s="74">
        <f t="shared" si="52"/>
        <v>27.730337359955161</v>
      </c>
      <c r="Q31" s="74">
        <f t="shared" si="53"/>
        <v>50.001314564889555</v>
      </c>
      <c r="R31" s="74">
        <f t="shared" si="54"/>
        <v>12.066541764507205</v>
      </c>
      <c r="S31" s="74">
        <f t="shared" si="55"/>
        <v>11.029409503739195</v>
      </c>
      <c r="T31" s="74">
        <f t="shared" si="56"/>
        <v>45.791912354599106</v>
      </c>
      <c r="V31" s="43">
        <f t="shared" si="0"/>
        <v>138066.39276289576</v>
      </c>
      <c r="W31" s="43">
        <f t="shared" si="1"/>
        <v>3549225.1637760815</v>
      </c>
      <c r="X31" s="43">
        <f t="shared" si="2"/>
        <v>2298714.783019349</v>
      </c>
      <c r="Y31" s="43">
        <f t="shared" si="3"/>
        <v>842574.75399718399</v>
      </c>
      <c r="Z31" s="43">
        <f t="shared" si="4"/>
        <v>21153.917945398734</v>
      </c>
      <c r="AA31" s="43">
        <f t="shared" si="5"/>
        <v>14954214.532928366</v>
      </c>
      <c r="AB31" s="43">
        <f t="shared" si="6"/>
        <v>3486437.4130526353</v>
      </c>
      <c r="AC31" s="43">
        <f t="shared" si="7"/>
        <v>6244132.2958800076</v>
      </c>
      <c r="AD31" s="43">
        <f t="shared" si="8"/>
        <v>374.67101989875414</v>
      </c>
      <c r="AE31" s="42">
        <f t="shared" si="9"/>
        <v>31534893.924381822</v>
      </c>
      <c r="AG31" s="72">
        <f>L31+1.07*1.1*($V$2*tc-$AQ$3)</f>
        <v>60.657053020190119</v>
      </c>
      <c r="AH31" s="72">
        <f>M31+1.07*1.1*($W$2*tc-$AR$3)</f>
        <v>40.04475019326749</v>
      </c>
      <c r="AI31" s="72">
        <f>N31+1.07*1.1*($X$2*tc-$AS$3)</f>
        <v>46.530083212741083</v>
      </c>
      <c r="AJ31" s="72">
        <f>O31+1.07*1.1*($Y$2*tc-$AT$3)</f>
        <v>39.699892087641977</v>
      </c>
      <c r="AK31" s="72">
        <f>P31+1.07*1.1*($Z$2*tc-$AU$3)</f>
        <v>27.417211077913819</v>
      </c>
      <c r="AL31" s="72">
        <f>Q31+1.07*1.1*($AA$2*tc-$AV$3)</f>
        <v>51.357775347096656</v>
      </c>
      <c r="AM31" s="72">
        <f>R31+1.07*1.1*($AB$2*tc-$AW$3)</f>
        <v>14.270274762729803</v>
      </c>
      <c r="AN31" s="72">
        <f>S31+1.07*1.1*($AC$2*tc-$AX$3)</f>
        <v>17.059187492935227</v>
      </c>
      <c r="AO31" s="72">
        <f>T31+1.07*1.1*($AD$2*tc-$AY$3)</f>
        <v>53.312858385315941</v>
      </c>
      <c r="AQ31" s="43">
        <f t="shared" si="10"/>
        <v>243705.61859260401</v>
      </c>
      <c r="AR31" s="43">
        <f t="shared" si="11"/>
        <v>6860480.0998514183</v>
      </c>
      <c r="AS31" s="43">
        <f t="shared" si="12"/>
        <v>4538291.3522866713</v>
      </c>
      <c r="AT31" s="43">
        <f t="shared" si="13"/>
        <v>1874902.3913563984</v>
      </c>
      <c r="AU31" s="43">
        <f t="shared" si="14"/>
        <v>242573.27148785393</v>
      </c>
      <c r="AV31" s="43">
        <f t="shared" si="15"/>
        <v>20161073.392125189</v>
      </c>
      <c r="AW31" s="43">
        <f t="shared" si="16"/>
        <v>6415575.196382897</v>
      </c>
      <c r="AX31" s="43">
        <f t="shared" si="17"/>
        <v>6837492.5102267563</v>
      </c>
      <c r="AY31" s="43">
        <f t="shared" si="18"/>
        <v>432.67348352510385</v>
      </c>
      <c r="BA31" s="75">
        <f t="shared" si="19"/>
        <v>143548.03911222602</v>
      </c>
      <c r="BB31" s="75">
        <f t="shared" si="20"/>
        <v>3636878.0672781989</v>
      </c>
      <c r="BC31" s="75">
        <f t="shared" si="21"/>
        <v>2405839.2476653606</v>
      </c>
      <c r="BD31" s="75">
        <f t="shared" si="22"/>
        <v>883487.42506735842</v>
      </c>
      <c r="BE31" s="75">
        <f t="shared" si="23"/>
        <v>21432.159215825206</v>
      </c>
      <c r="BF31" s="75">
        <f t="shared" si="24"/>
        <v>14683857.326238105</v>
      </c>
      <c r="BG31" s="75">
        <f t="shared" si="25"/>
        <v>2922773.6171080754</v>
      </c>
      <c r="BH31" s="75">
        <f t="shared" si="26"/>
        <v>3947748.5551455002</v>
      </c>
      <c r="BI31" s="75">
        <f t="shared" si="27"/>
        <v>359.44588912284399</v>
      </c>
      <c r="BJ31" s="75">
        <f t="shared" si="28"/>
        <v>28645923.882719778</v>
      </c>
      <c r="BK31" s="17">
        <f t="shared" si="29"/>
        <v>0.90838814778988741</v>
      </c>
    </row>
    <row r="32" spans="1:66" x14ac:dyDescent="0.25">
      <c r="A32" s="28">
        <v>2035</v>
      </c>
      <c r="B32" s="16">
        <v>221827.18324079044</v>
      </c>
      <c r="C32" s="16">
        <v>6764172.8404561235</v>
      </c>
      <c r="D32" s="16">
        <v>4529337.4059087662</v>
      </c>
      <c r="E32" s="16">
        <v>1909774.956036831</v>
      </c>
      <c r="F32" s="16">
        <v>259015.32218303406</v>
      </c>
      <c r="G32" s="16">
        <v>20527180.467558831</v>
      </c>
      <c r="H32" s="16">
        <v>8330173.3019221043</v>
      </c>
      <c r="I32" s="16">
        <v>11805413.126691911</v>
      </c>
      <c r="J32" s="30">
        <v>451.42774525856959</v>
      </c>
      <c r="K32" s="35"/>
      <c r="L32" s="74">
        <f t="shared" si="48"/>
        <v>63.634685791485637</v>
      </c>
      <c r="M32" s="74">
        <f t="shared" si="49"/>
        <v>42.363923949511658</v>
      </c>
      <c r="N32" s="74">
        <f t="shared" si="50"/>
        <v>49.095591770501031</v>
      </c>
      <c r="O32" s="74">
        <f t="shared" si="51"/>
        <v>41.956792008398907</v>
      </c>
      <c r="P32" s="74">
        <f t="shared" si="52"/>
        <v>28.123733128721103</v>
      </c>
      <c r="Q32" s="74">
        <f t="shared" si="53"/>
        <v>50.871760127747187</v>
      </c>
      <c r="R32" s="74">
        <f t="shared" si="54"/>
        <v>12.118945611461569</v>
      </c>
      <c r="S32" s="74">
        <f t="shared" si="55"/>
        <v>11.077309183606966</v>
      </c>
      <c r="T32" s="74">
        <f t="shared" si="56"/>
        <v>47.16566972523708</v>
      </c>
      <c r="V32" s="43">
        <f t="shared" si="0"/>
        <v>130661.15323846818</v>
      </c>
      <c r="W32" s="43">
        <f t="shared" si="1"/>
        <v>3585823.657919588</v>
      </c>
      <c r="X32" s="43">
        <f t="shared" si="2"/>
        <v>2401092.5811459003</v>
      </c>
      <c r="Y32" s="43">
        <f t="shared" si="3"/>
        <v>899919.99911337125</v>
      </c>
      <c r="Z32" s="43">
        <f t="shared" si="4"/>
        <v>22884.869344077797</v>
      </c>
      <c r="AA32" s="43">
        <f t="shared" si="5"/>
        <v>14950503.052744595</v>
      </c>
      <c r="AB32" s="43">
        <f t="shared" si="6"/>
        <v>3795016.036367706</v>
      </c>
      <c r="AC32" s="43">
        <f t="shared" si="7"/>
        <v>6816066.3494822793</v>
      </c>
      <c r="AD32" s="43">
        <f t="shared" si="8"/>
        <v>375.026095768988</v>
      </c>
      <c r="AE32" s="42">
        <f t="shared" si="9"/>
        <v>32602342.725451756</v>
      </c>
      <c r="AG32" s="72">
        <f>L32+1.07*1.1*($V$2*tc-$AQ$3)</f>
        <v>61.547177244543363</v>
      </c>
      <c r="AH32" s="72">
        <f>M32+1.07*1.1*($W$2*tc-$AR$3)</f>
        <v>40.485166257263614</v>
      </c>
      <c r="AI32" s="72">
        <f>N32+1.07*1.1*($X$2*tc-$AS$3)</f>
        <v>47.216834078252987</v>
      </c>
      <c r="AJ32" s="72">
        <f>O32+1.07*1.1*($Y$2*tc-$AT$3)</f>
        <v>40.286785170845093</v>
      </c>
      <c r="AK32" s="72">
        <f>P32+1.07*1.1*($Z$2*tc-$AU$3)</f>
        <v>27.810606846679761</v>
      </c>
      <c r="AL32" s="72">
        <f>Q32+1.07*1.1*($AA$2*tc-$AV$3)</f>
        <v>52.228220909954288</v>
      </c>
      <c r="AM32" s="72">
        <f>R32+1.07*1.1*($AB$2*tc-$AW$3)</f>
        <v>14.322678609684168</v>
      </c>
      <c r="AN32" s="72">
        <f>S32+1.07*1.1*($AC$2*tc-$AX$3)</f>
        <v>17.107087172802999</v>
      </c>
      <c r="AO32" s="72">
        <f>T32+1.07*1.1*($AD$2*tc-$AY$3)</f>
        <v>54.686615755953916</v>
      </c>
      <c r="AQ32" s="43">
        <f t="shared" si="10"/>
        <v>230506.68963875473</v>
      </c>
      <c r="AR32" s="43">
        <f t="shared" si="11"/>
        <v>6929425.0343576642</v>
      </c>
      <c r="AS32" s="43">
        <f t="shared" si="12"/>
        <v>4737334.1215907242</v>
      </c>
      <c r="AT32" s="43">
        <f t="shared" si="13"/>
        <v>2001152.3498749833</v>
      </c>
      <c r="AU32" s="43">
        <f t="shared" si="14"/>
        <v>262373.96445265989</v>
      </c>
      <c r="AV32" s="43">
        <f t="shared" si="15"/>
        <v>20162280.693210803</v>
      </c>
      <c r="AW32" s="43">
        <f t="shared" si="16"/>
        <v>6988312.6797499703</v>
      </c>
      <c r="AX32" s="43">
        <f t="shared" si="17"/>
        <v>7475787.448890849</v>
      </c>
      <c r="AY32" s="43">
        <f t="shared" si="18"/>
        <v>433.5702473051586</v>
      </c>
      <c r="BA32" s="75">
        <f t="shared" si="19"/>
        <v>135773.57588627169</v>
      </c>
      <c r="BB32" s="75">
        <f t="shared" si="20"/>
        <v>3673427.1595437867</v>
      </c>
      <c r="BC32" s="75">
        <f t="shared" si="21"/>
        <v>2511355.8108790489</v>
      </c>
      <c r="BD32" s="75">
        <f t="shared" si="22"/>
        <v>942978.65580057632</v>
      </c>
      <c r="BE32" s="75">
        <f t="shared" si="23"/>
        <v>23181.616613181701</v>
      </c>
      <c r="BF32" s="75">
        <f t="shared" si="24"/>
        <v>14684736.636409055</v>
      </c>
      <c r="BG32" s="75">
        <f t="shared" si="25"/>
        <v>3183698.3128170352</v>
      </c>
      <c r="BH32" s="75">
        <f t="shared" si="26"/>
        <v>4316279.5506967176</v>
      </c>
      <c r="BI32" s="75">
        <f t="shared" si="27"/>
        <v>360.19088059222815</v>
      </c>
      <c r="BJ32" s="75">
        <f t="shared" si="28"/>
        <v>29471791.509526264</v>
      </c>
      <c r="BK32" s="17">
        <f t="shared" si="29"/>
        <v>0.90397772202175042</v>
      </c>
    </row>
    <row r="33" spans="1:66" x14ac:dyDescent="0.25">
      <c r="A33" s="28">
        <v>2036</v>
      </c>
      <c r="B33" s="16">
        <v>208047.7709682899</v>
      </c>
      <c r="C33" s="16">
        <v>6833922.8643807033</v>
      </c>
      <c r="D33" s="16">
        <v>4729973.5523828743</v>
      </c>
      <c r="E33" s="16">
        <v>2039305.2365905545</v>
      </c>
      <c r="F33" s="16">
        <v>280163.46517634526</v>
      </c>
      <c r="G33" s="16">
        <v>20522085.835315473</v>
      </c>
      <c r="H33" s="16">
        <v>9067502.5047802627</v>
      </c>
      <c r="I33" s="16">
        <v>12886657.575636905</v>
      </c>
      <c r="J33" s="30">
        <v>451.17727108183789</v>
      </c>
      <c r="K33" s="35"/>
      <c r="L33" s="74">
        <f t="shared" si="48"/>
        <v>64.537437741891807</v>
      </c>
      <c r="M33" s="74">
        <f t="shared" si="49"/>
        <v>42.80896668525375</v>
      </c>
      <c r="N33" s="74">
        <f t="shared" si="50"/>
        <v>49.792085210767141</v>
      </c>
      <c r="O33" s="74">
        <f t="shared" si="51"/>
        <v>42.552011036312074</v>
      </c>
      <c r="P33" s="74">
        <f t="shared" si="52"/>
        <v>28.522709797166485</v>
      </c>
      <c r="Q33" s="74">
        <f t="shared" si="53"/>
        <v>51.757358801767836</v>
      </c>
      <c r="R33" s="74">
        <f t="shared" si="54"/>
        <v>12.171577043355283</v>
      </c>
      <c r="S33" s="74">
        <f t="shared" si="55"/>
        <v>11.125416887243428</v>
      </c>
      <c r="T33" s="74">
        <f t="shared" si="56"/>
        <v>48.580639816994193</v>
      </c>
      <c r="V33" s="43">
        <f t="shared" si="0"/>
        <v>122544.77240465993</v>
      </c>
      <c r="W33" s="43">
        <f t="shared" si="1"/>
        <v>3622799.5442294874</v>
      </c>
      <c r="X33" s="43">
        <f t="shared" si="2"/>
        <v>2507453.8255478339</v>
      </c>
      <c r="Y33" s="43">
        <f t="shared" si="3"/>
        <v>960956.97605800629</v>
      </c>
      <c r="Z33" s="43">
        <f t="shared" si="4"/>
        <v>24753.378454630722</v>
      </c>
      <c r="AA33" s="43">
        <f t="shared" si="5"/>
        <v>14946792.493711546</v>
      </c>
      <c r="AB33" s="43">
        <f t="shared" si="6"/>
        <v>4130924.5520144668</v>
      </c>
      <c r="AC33" s="43">
        <f t="shared" si="7"/>
        <v>7440342.1647314187</v>
      </c>
      <c r="AD33" s="43">
        <f t="shared" si="8"/>
        <v>374.81801296154595</v>
      </c>
      <c r="AE33" s="42">
        <f t="shared" si="9"/>
        <v>33756942.525165007</v>
      </c>
      <c r="AG33" s="72">
        <f>L33+1.07*1.1*($V$2*tc-$AQ$3)</f>
        <v>62.449929194949533</v>
      </c>
      <c r="AH33" s="72">
        <f>M33+1.07*1.1*($W$2*tc-$AR$3)</f>
        <v>40.930208993005706</v>
      </c>
      <c r="AI33" s="72">
        <f>N33+1.07*1.1*($X$2*tc-$AS$3)</f>
        <v>47.913327518519097</v>
      </c>
      <c r="AJ33" s="72">
        <f>O33+1.07*1.1*($Y$2*tc-$AT$3)</f>
        <v>40.88200419875826</v>
      </c>
      <c r="AK33" s="72">
        <f>P33+1.07*1.1*($Z$2*tc-$AU$3)</f>
        <v>28.209583515125143</v>
      </c>
      <c r="AL33" s="72">
        <f>Q33+1.07*1.1*($AA$2*tc-$AV$3)</f>
        <v>53.113819583974937</v>
      </c>
      <c r="AM33" s="72">
        <f>R33+1.07*1.1*($AB$2*tc-$AW$3)</f>
        <v>14.375310041577881</v>
      </c>
      <c r="AN33" s="72">
        <f>S33+1.07*1.1*($AC$2*tc-$AX$3)</f>
        <v>17.15519487643946</v>
      </c>
      <c r="AO33" s="72">
        <f>T33+1.07*1.1*($AD$2*tc-$AY$3)</f>
        <v>56.101585847711029</v>
      </c>
      <c r="AQ33" s="43">
        <f t="shared" si="10"/>
        <v>216070.16175243547</v>
      </c>
      <c r="AR33" s="43">
        <f t="shared" si="11"/>
        <v>6999082.5871087406</v>
      </c>
      <c r="AS33" s="43">
        <f t="shared" si="12"/>
        <v>4944017.3191910302</v>
      </c>
      <c r="AT33" s="43">
        <f t="shared" si="13"/>
        <v>2135455.393776712</v>
      </c>
      <c r="AU33" s="43">
        <f t="shared" si="14"/>
        <v>283744.91120824014</v>
      </c>
      <c r="AV33" s="43">
        <f t="shared" si="15"/>
        <v>20163384.506822515</v>
      </c>
      <c r="AW33" s="43">
        <f t="shared" si="16"/>
        <v>7612193.9765940607</v>
      </c>
      <c r="AX33" s="43">
        <f t="shared" si="17"/>
        <v>8173582.5868820911</v>
      </c>
      <c r="AY33" s="43">
        <f t="shared" si="18"/>
        <v>433.80441204238417</v>
      </c>
      <c r="BA33" s="75">
        <f t="shared" si="19"/>
        <v>127270.13931538834</v>
      </c>
      <c r="BB33" s="75">
        <f t="shared" si="20"/>
        <v>3710354.0250303801</v>
      </c>
      <c r="BC33" s="75">
        <f t="shared" si="21"/>
        <v>2620922.7183384495</v>
      </c>
      <c r="BD33" s="75">
        <f t="shared" si="22"/>
        <v>1006264.6439045254</v>
      </c>
      <c r="BE33" s="75">
        <f t="shared" si="23"/>
        <v>25069.811180741275</v>
      </c>
      <c r="BF33" s="75">
        <f t="shared" si="24"/>
        <v>14685540.573842043</v>
      </c>
      <c r="BG33" s="75">
        <f t="shared" si="25"/>
        <v>3467922.8349847668</v>
      </c>
      <c r="BH33" s="75">
        <f t="shared" si="26"/>
        <v>4719164.0501930285</v>
      </c>
      <c r="BI33" s="75">
        <f t="shared" si="27"/>
        <v>360.38541424260933</v>
      </c>
      <c r="BJ33" s="75">
        <f>SUM(BA33:BI33)</f>
        <v>30362869.182203569</v>
      </c>
      <c r="BK33" s="17">
        <f t="shared" si="29"/>
        <v>0.89945554635372449</v>
      </c>
    </row>
    <row r="34" spans="1:66" x14ac:dyDescent="0.25">
      <c r="A34" s="28">
        <v>2037</v>
      </c>
      <c r="B34" s="16">
        <v>193000.65414685308</v>
      </c>
      <c r="C34" s="16">
        <v>6904392.128625161</v>
      </c>
      <c r="D34" s="16">
        <v>4938359.1629757639</v>
      </c>
      <c r="E34" s="16">
        <v>2177141.5627759392</v>
      </c>
      <c r="F34" s="16">
        <v>302987.7806818664</v>
      </c>
      <c r="G34" s="16">
        <v>20516992.46750674</v>
      </c>
      <c r="H34" s="16">
        <v>9870138.2303808574</v>
      </c>
      <c r="I34" s="16">
        <v>14066847.865467947</v>
      </c>
      <c r="J34" s="30">
        <v>450.66252271872133</v>
      </c>
      <c r="K34" s="35"/>
      <c r="L34" s="74">
        <f t="shared" si="48"/>
        <v>65.452996561285005</v>
      </c>
      <c r="M34" s="74">
        <f t="shared" si="49"/>
        <v>43.258684696989469</v>
      </c>
      <c r="N34" s="74">
        <f t="shared" si="50"/>
        <v>50.49845943859156</v>
      </c>
      <c r="O34" s="74">
        <f t="shared" si="51"/>
        <v>43.155674124751108</v>
      </c>
      <c r="P34" s="74">
        <f t="shared" si="52"/>
        <v>28.92734653859134</v>
      </c>
      <c r="Q34" s="74">
        <f t="shared" si="53"/>
        <v>52.658374379183563</v>
      </c>
      <c r="R34" s="74">
        <f t="shared" si="54"/>
        <v>12.224437048568159</v>
      </c>
      <c r="S34" s="74">
        <f t="shared" si="55"/>
        <v>11.173733518076093</v>
      </c>
      <c r="T34" s="74">
        <f t="shared" si="56"/>
        <v>50.038059011504018</v>
      </c>
      <c r="V34" s="43">
        <f t="shared" si="0"/>
        <v>113681.68534707086</v>
      </c>
      <c r="W34" s="43">
        <f t="shared" si="1"/>
        <v>3660156.7142551611</v>
      </c>
      <c r="X34" s="43">
        <f t="shared" si="2"/>
        <v>2617923.2162713883</v>
      </c>
      <c r="Y34" s="43">
        <f t="shared" si="3"/>
        <v>1025907.9097512375</v>
      </c>
      <c r="Z34" s="43">
        <f t="shared" si="4"/>
        <v>26769.983008405936</v>
      </c>
      <c r="AA34" s="43">
        <f t="shared" si="5"/>
        <v>14943082.855600575</v>
      </c>
      <c r="AB34" s="43">
        <f t="shared" si="6"/>
        <v>4496585.065861525</v>
      </c>
      <c r="AC34" s="43">
        <f t="shared" si="7"/>
        <v>8121746.1303677531</v>
      </c>
      <c r="AD34" s="43">
        <f t="shared" si="8"/>
        <v>374.39038291232845</v>
      </c>
      <c r="AE34" s="42">
        <f t="shared" si="9"/>
        <v>35006227.950846031</v>
      </c>
      <c r="AG34" s="72">
        <f>L34+1.07*1.1*($V$2*tc-$AQ$3)</f>
        <v>63.365488014342731</v>
      </c>
      <c r="AH34" s="72">
        <f>M34+1.07*1.1*($W$2*tc-$AR$3)</f>
        <v>41.379927004741425</v>
      </c>
      <c r="AI34" s="72">
        <f>N34+1.07*1.1*($X$2*tc-$AS$3)</f>
        <v>48.619701746343516</v>
      </c>
      <c r="AJ34" s="72">
        <f>O34+1.07*1.1*($Y$2*tc-$AT$3)</f>
        <v>41.485667287197295</v>
      </c>
      <c r="AK34" s="72">
        <f>P34+1.07*1.1*($Z$2*tc-$AU$3)</f>
        <v>28.614220256549999</v>
      </c>
      <c r="AL34" s="72">
        <f>Q34+1.07*1.1*($AA$2*tc-$AV$3)</f>
        <v>54.014835161390664</v>
      </c>
      <c r="AM34" s="72">
        <f>R34+1.07*1.1*($AB$2*tc-$AW$3)</f>
        <v>14.428170046790758</v>
      </c>
      <c r="AN34" s="72">
        <f>S34+1.07*1.1*($AC$2*tc-$AX$3)</f>
        <v>17.203511507272125</v>
      </c>
      <c r="AO34" s="72">
        <f>T34+1.07*1.1*($AD$2*tc-$AY$3)</f>
        <v>57.559005042220853</v>
      </c>
      <c r="AQ34" s="43">
        <f t="shared" si="10"/>
        <v>200335.03093460979</v>
      </c>
      <c r="AR34" s="43">
        <f t="shared" si="11"/>
        <v>7069460.0903302077</v>
      </c>
      <c r="AS34" s="43">
        <f t="shared" si="12"/>
        <v>5158576.952270912</v>
      </c>
      <c r="AT34" s="43">
        <f t="shared" si="13"/>
        <v>2278292.4209559117</v>
      </c>
      <c r="AU34" s="43">
        <f t="shared" si="14"/>
        <v>306806.1829816039</v>
      </c>
      <c r="AV34" s="43">
        <f t="shared" si="15"/>
        <v>20164386.497469343</v>
      </c>
      <c r="AW34" s="43">
        <f t="shared" si="16"/>
        <v>8291787.3353284774</v>
      </c>
      <c r="AX34" s="43">
        <f t="shared" si="17"/>
        <v>8936416.7490188461</v>
      </c>
      <c r="AY34" s="43">
        <f t="shared" si="18"/>
        <v>433.772190206951</v>
      </c>
      <c r="BA34" s="75">
        <f t="shared" si="19"/>
        <v>118001.7966849744</v>
      </c>
      <c r="BB34" s="75">
        <f t="shared" si="20"/>
        <v>3747662.5506977746</v>
      </c>
      <c r="BC34" s="75">
        <f t="shared" si="21"/>
        <v>2734665.0821838574</v>
      </c>
      <c r="BD34" s="75">
        <f t="shared" si="22"/>
        <v>1073571.9970385367</v>
      </c>
      <c r="BE34" s="75">
        <f t="shared" si="23"/>
        <v>27107.351612688228</v>
      </c>
      <c r="BF34" s="75">
        <f t="shared" si="24"/>
        <v>14686270.350844193</v>
      </c>
      <c r="BG34" s="75">
        <f t="shared" si="25"/>
        <v>3777528.3619203237</v>
      </c>
      <c r="BH34" s="75">
        <f t="shared" si="26"/>
        <v>5159599.9931775024</v>
      </c>
      <c r="BI34" s="75">
        <f t="shared" si="27"/>
        <v>360.35864577463644</v>
      </c>
      <c r="BJ34" s="75">
        <f t="shared" si="28"/>
        <v>31324767.842805628</v>
      </c>
      <c r="BK34" s="17">
        <f t="shared" si="29"/>
        <v>0.89483413885067187</v>
      </c>
    </row>
    <row r="35" spans="1:66" x14ac:dyDescent="0.25">
      <c r="A35" s="28">
        <v>2038</v>
      </c>
      <c r="B35" s="16">
        <v>176623.56682035359</v>
      </c>
      <c r="C35" s="16">
        <v>6975588.049769586</v>
      </c>
      <c r="D35" s="16">
        <v>5154733.9349070238</v>
      </c>
      <c r="E35" s="16">
        <v>2323781.5706524914</v>
      </c>
      <c r="F35" s="16">
        <v>327616.26605285896</v>
      </c>
      <c r="G35" s="16">
        <v>20511900.363818809</v>
      </c>
      <c r="H35" s="16">
        <v>10743868.556998765</v>
      </c>
      <c r="I35" s="16">
        <v>15355031.538911676</v>
      </c>
      <c r="J35" s="30">
        <v>450.022025859537</v>
      </c>
      <c r="K35" s="35"/>
      <c r="L35" s="74">
        <f t="shared" si="48"/>
        <v>66.381543934006288</v>
      </c>
      <c r="M35" s="74">
        <f t="shared" si="49"/>
        <v>43.713127099565227</v>
      </c>
      <c r="N35" s="74">
        <f t="shared" si="50"/>
        <v>51.214854627531032</v>
      </c>
      <c r="O35" s="74">
        <f t="shared" si="51"/>
        <v>43.767901065179011</v>
      </c>
      <c r="P35" s="74">
        <f t="shared" si="52"/>
        <v>29.337723649485831</v>
      </c>
      <c r="Q35" s="74">
        <f t="shared" si="53"/>
        <v>53.575075244441258</v>
      </c>
      <c r="R35" s="74">
        <f t="shared" si="54"/>
        <v>12.277526619772457</v>
      </c>
      <c r="S35" s="74">
        <f t="shared" si="55"/>
        <v>11.222259983455963</v>
      </c>
      <c r="T35" s="74">
        <f t="shared" si="56"/>
        <v>51.539200781849139</v>
      </c>
      <c r="V35" s="43">
        <f t="shared" si="0"/>
        <v>104035.21603025703</v>
      </c>
      <c r="W35" s="43">
        <f t="shared" si="1"/>
        <v>3697899.0996744316</v>
      </c>
      <c r="X35" s="43">
        <f t="shared" si="2"/>
        <v>2732627.8216190762</v>
      </c>
      <c r="Y35" s="43">
        <f t="shared" si="3"/>
        <v>1095007.2951741694</v>
      </c>
      <c r="Z35" s="43">
        <f t="shared" si="4"/>
        <v>28945.99199933124</v>
      </c>
      <c r="AA35" s="43">
        <f t="shared" si="5"/>
        <v>14939374.138183119</v>
      </c>
      <c r="AB35" s="43">
        <f t="shared" si="6"/>
        <v>4894634.4798167739</v>
      </c>
      <c r="AC35" s="43">
        <f t="shared" si="7"/>
        <v>8865502.0069545712</v>
      </c>
      <c r="AD35" s="43">
        <f t="shared" si="8"/>
        <v>373.8582866046134</v>
      </c>
      <c r="AE35" s="42">
        <f t="shared" si="9"/>
        <v>36358399.907738335</v>
      </c>
      <c r="AG35" s="72">
        <f>L35+1.07*1.1*($V$2*tc-$AQ$3)</f>
        <v>64.294035387064014</v>
      </c>
      <c r="AH35" s="72">
        <f>M35+1.07*1.1*($W$2*tc-$AR$3)</f>
        <v>41.834369407317183</v>
      </c>
      <c r="AI35" s="72">
        <f>N35+1.07*1.1*($X$2*tc-$AS$3)</f>
        <v>49.336096935282988</v>
      </c>
      <c r="AJ35" s="72">
        <f>O35+1.07*1.1*($Y$2*tc-$AT$3)</f>
        <v>42.097894227625197</v>
      </c>
      <c r="AK35" s="72">
        <f>P35+1.07*1.1*($Z$2*tc-$AU$3)</f>
        <v>29.024597367444489</v>
      </c>
      <c r="AL35" s="72">
        <f>Q35+1.07*1.1*($AA$2*tc-$AV$3)</f>
        <v>54.931536026648359</v>
      </c>
      <c r="AM35" s="72">
        <f>R35+1.07*1.1*($AB$2*tc-$AW$3)</f>
        <v>14.481259617995056</v>
      </c>
      <c r="AN35" s="72">
        <f>S35+1.07*1.1*($AC$2*tc-$AX$3)</f>
        <v>17.252037972651994</v>
      </c>
      <c r="AO35" s="72">
        <f>T35+1.07*1.1*($AD$2*tc-$AY$3)</f>
        <v>59.060146812565975</v>
      </c>
      <c r="AQ35" s="43">
        <f t="shared" si="10"/>
        <v>183238.41583369984</v>
      </c>
      <c r="AR35" s="43">
        <f t="shared" si="11"/>
        <v>7140564.952061357</v>
      </c>
      <c r="AS35" s="43">
        <f t="shared" si="12"/>
        <v>5381253.4166805223</v>
      </c>
      <c r="AT35" s="43">
        <f t="shared" si="13"/>
        <v>2430170.6947500729</v>
      </c>
      <c r="AU35" s="43">
        <f t="shared" si="14"/>
        <v>331686.62499494443</v>
      </c>
      <c r="AV35" s="43">
        <f t="shared" si="15"/>
        <v>20165288.305737488</v>
      </c>
      <c r="AW35" s="43">
        <f t="shared" si="16"/>
        <v>9032069.1608742215</v>
      </c>
      <c r="AX35" s="43">
        <f t="shared" si="17"/>
        <v>9770343.6882437468</v>
      </c>
      <c r="AY35" s="43">
        <f t="shared" si="18"/>
        <v>433.60649984941784</v>
      </c>
      <c r="BA35" s="75">
        <f t="shared" si="19"/>
        <v>107931.50947795398</v>
      </c>
      <c r="BB35" s="75">
        <f t="shared" si="20"/>
        <v>3785356.6636961442</v>
      </c>
      <c r="BC35" s="75">
        <f t="shared" si="21"/>
        <v>2852710.3410758562</v>
      </c>
      <c r="BD35" s="75">
        <f t="shared" si="22"/>
        <v>1145139.7467286976</v>
      </c>
      <c r="BE35" s="75">
        <f t="shared" si="23"/>
        <v>29305.621815004073</v>
      </c>
      <c r="BF35" s="75">
        <f t="shared" si="24"/>
        <v>14686927.162298996</v>
      </c>
      <c r="BG35" s="75">
        <f t="shared" si="25"/>
        <v>4114782.017703142</v>
      </c>
      <c r="BH35" s="75">
        <f t="shared" si="26"/>
        <v>5641082.6221526721</v>
      </c>
      <c r="BI35" s="75">
        <f t="shared" si="27"/>
        <v>360.2209975938481</v>
      </c>
      <c r="BJ35" s="75">
        <f t="shared" si="28"/>
        <v>32363595.905946061</v>
      </c>
      <c r="BK35" s="17">
        <f t="shared" si="29"/>
        <v>0.89012706796973096</v>
      </c>
    </row>
    <row r="36" spans="1:66" x14ac:dyDescent="0.25">
      <c r="A36" s="28">
        <v>2039</v>
      </c>
      <c r="B36" s="16">
        <v>158852.34327188824</v>
      </c>
      <c r="C36" s="16">
        <v>7047518.1208714694</v>
      </c>
      <c r="D36" s="16">
        <v>5379341.982743253</v>
      </c>
      <c r="E36" s="16">
        <v>2479750.2163355937</v>
      </c>
      <c r="F36" s="16">
        <v>354186.25214629917</v>
      </c>
      <c r="G36" s="16">
        <v>20506809.523937866</v>
      </c>
      <c r="H36" s="16">
        <v>11694994.88476493</v>
      </c>
      <c r="I36" s="16">
        <v>16761082.840574777</v>
      </c>
      <c r="J36" s="30">
        <v>449.18801517857185</v>
      </c>
      <c r="K36" s="35"/>
      <c r="L36" s="74">
        <f t="shared" si="48"/>
        <v>67.323264121857292</v>
      </c>
      <c r="M36" s="74">
        <f t="shared" si="49"/>
        <v>44.172343523790175</v>
      </c>
      <c r="N36" s="74">
        <f t="shared" si="50"/>
        <v>51.941412939711121</v>
      </c>
      <c r="O36" s="74">
        <f t="shared" si="51"/>
        <v>44.38881334847752</v>
      </c>
      <c r="P36" s="74">
        <f t="shared" si="52"/>
        <v>29.753922565464357</v>
      </c>
      <c r="Q36" s="74">
        <f t="shared" si="53"/>
        <v>54.507734454145996</v>
      </c>
      <c r="R36" s="74">
        <f t="shared" si="54"/>
        <v>12.330846753951512</v>
      </c>
      <c r="S36" s="74">
        <f t="shared" si="55"/>
        <v>11.270997194674585</v>
      </c>
      <c r="T36" s="74">
        <f t="shared" si="56"/>
        <v>53.085376805304612</v>
      </c>
      <c r="V36" s="43">
        <f t="shared" si="0"/>
        <v>93567.569417350271</v>
      </c>
      <c r="W36" s="43">
        <f t="shared" si="1"/>
        <v>3736030.6727073258</v>
      </c>
      <c r="X36" s="43">
        <f t="shared" si="2"/>
        <v>2851697.0516176363</v>
      </c>
      <c r="Y36" s="43">
        <f t="shared" si="3"/>
        <v>1168502.5010051876</v>
      </c>
      <c r="Z36" s="43">
        <f t="shared" si="4"/>
        <v>31293.539067580205</v>
      </c>
      <c r="AA36" s="43">
        <f t="shared" si="5"/>
        <v>14935666.341230618</v>
      </c>
      <c r="AB36" s="43">
        <f t="shared" si="6"/>
        <v>5327943.55222842</v>
      </c>
      <c r="AC36" s="43">
        <f t="shared" si="7"/>
        <v>9677310.8661670368</v>
      </c>
      <c r="AD36" s="43">
        <f t="shared" si="8"/>
        <v>373.16542761932254</v>
      </c>
      <c r="AE36" s="42">
        <f t="shared" si="9"/>
        <v>37822385.258868776</v>
      </c>
      <c r="AG36" s="72">
        <f>L36+1.07*1.1*($V$2*tc-$AQ$3)</f>
        <v>65.235755574915018</v>
      </c>
      <c r="AH36" s="72">
        <f>M36+1.07*1.1*($W$2*tc-$AR$3)</f>
        <v>42.293585831542131</v>
      </c>
      <c r="AI36" s="72">
        <f>N36+1.07*1.1*($X$2*tc-$AS$3)</f>
        <v>50.062655247463077</v>
      </c>
      <c r="AJ36" s="72">
        <f>O36+1.07*1.1*($Y$2*tc-$AT$3)</f>
        <v>42.718806510923706</v>
      </c>
      <c r="AK36" s="72">
        <f>P36+1.07*1.1*($Z$2*tc-$AU$3)</f>
        <v>29.440796283423015</v>
      </c>
      <c r="AL36" s="72">
        <f>Q36+1.07*1.1*($AA$2*tc-$AV$3)</f>
        <v>55.864195236353098</v>
      </c>
      <c r="AM36" s="72">
        <f>R36+1.07*1.1*($AB$2*tc-$AW$3)</f>
        <v>14.53457975217411</v>
      </c>
      <c r="AN36" s="72">
        <f>S36+1.07*1.1*($AC$2*tc-$AX$3)</f>
        <v>17.300775183870616</v>
      </c>
      <c r="AO36" s="72">
        <f>T36+1.07*1.1*($AD$2*tc-$AY$3)</f>
        <v>60.606322836021448</v>
      </c>
      <c r="AQ36" s="43">
        <f t="shared" si="10"/>
        <v>164715.54545978433</v>
      </c>
      <c r="AR36" s="43">
        <f t="shared" si="11"/>
        <v>7212404.6569338692</v>
      </c>
      <c r="AS36" s="43">
        <f t="shared" si="12"/>
        <v>5612291.4439812768</v>
      </c>
      <c r="AT36" s="43">
        <f t="shared" si="13"/>
        <v>2591625.1327988314</v>
      </c>
      <c r="AU36" s="43">
        <f t="shared" si="14"/>
        <v>358524.46290945885</v>
      </c>
      <c r="AV36" s="43">
        <f t="shared" si="15"/>
        <v>20166091.548548426</v>
      </c>
      <c r="AW36" s="43">
        <f t="shared" si="16"/>
        <v>9838460.4921670891</v>
      </c>
      <c r="AX36" s="43">
        <f t="shared" si="17"/>
        <v>10681979.896983929</v>
      </c>
      <c r="AY36" s="43">
        <f t="shared" si="18"/>
        <v>433.24186986427401</v>
      </c>
      <c r="BA36" s="75">
        <f t="shared" si="19"/>
        <v>97021.126138165811</v>
      </c>
      <c r="BB36" s="75">
        <f t="shared" si="20"/>
        <v>3823440.3317788248</v>
      </c>
      <c r="BC36" s="75">
        <f t="shared" si="21"/>
        <v>2975188.2321225097</v>
      </c>
      <c r="BD36" s="75">
        <f t="shared" si="22"/>
        <v>1221219.9557011763</v>
      </c>
      <c r="BE36" s="75">
        <f t="shared" si="23"/>
        <v>31676.834486805732</v>
      </c>
      <c r="BF36" s="75">
        <f t="shared" si="24"/>
        <v>14687512.185854277</v>
      </c>
      <c r="BG36" s="75">
        <f t="shared" si="25"/>
        <v>4482153.4904116644</v>
      </c>
      <c r="BH36" s="75">
        <f t="shared" si="26"/>
        <v>6167432.0873242291</v>
      </c>
      <c r="BI36" s="75">
        <f t="shared" si="27"/>
        <v>359.91807921728605</v>
      </c>
      <c r="BJ36" s="75">
        <f t="shared" si="28"/>
        <v>33486004.16189687</v>
      </c>
      <c r="BK36" s="17">
        <f t="shared" si="29"/>
        <v>0.88534882008915361</v>
      </c>
    </row>
    <row r="37" spans="1:66" x14ac:dyDescent="0.25">
      <c r="A37" s="28">
        <v>2040</v>
      </c>
      <c r="B37" s="16">
        <v>139620.90677923601</v>
      </c>
      <c r="C37" s="16">
        <v>7120189.9122543857</v>
      </c>
      <c r="D37" s="16">
        <v>5612431.7820296092</v>
      </c>
      <c r="E37" s="16">
        <v>2645601.1109217149</v>
      </c>
      <c r="F37" s="16">
        <v>382845.0466649193</v>
      </c>
      <c r="G37" s="16">
        <v>20501719.947550397</v>
      </c>
      <c r="H37" s="16">
        <v>12730377.488700241</v>
      </c>
      <c r="I37" s="16">
        <v>18295778.204559337</v>
      </c>
      <c r="J37" s="30">
        <v>448.21215360570693</v>
      </c>
      <c r="K37" s="35"/>
      <c r="L37" s="74">
        <f t="shared" si="48"/>
        <v>68.278344000665285</v>
      </c>
      <c r="M37" s="74">
        <f t="shared" si="49"/>
        <v>44.636384121856487</v>
      </c>
      <c r="N37" s="74">
        <f t="shared" si="50"/>
        <v>52.678278554036986</v>
      </c>
      <c r="O37" s="74">
        <f t="shared" si="51"/>
        <v>45.01853418905587</v>
      </c>
      <c r="P37" s="74">
        <f t="shared" si="52"/>
        <v>30.176025877425726</v>
      </c>
      <c r="Q37" s="74">
        <f t="shared" si="53"/>
        <v>55.456629818396074</v>
      </c>
      <c r="R37" s="74">
        <f t="shared" si="54"/>
        <v>12.384398452418466</v>
      </c>
      <c r="S37" s="74">
        <f t="shared" si="55"/>
        <v>11.319946066981158</v>
      </c>
      <c r="T37" s="74">
        <f t="shared" si="56"/>
        <v>54.677938109463753</v>
      </c>
      <c r="V37" s="43">
        <f t="shared" si="0"/>
        <v>82239.824846773059</v>
      </c>
      <c r="W37" s="43">
        <f t="shared" si="1"/>
        <v>3774555.4465341703</v>
      </c>
      <c r="X37" s="43">
        <f t="shared" si="2"/>
        <v>2975262.628135989</v>
      </c>
      <c r="Y37" s="43">
        <f t="shared" si="3"/>
        <v>1246654.3986605131</v>
      </c>
      <c r="Z37" s="43">
        <f t="shared" si="4"/>
        <v>33825.639340991576</v>
      </c>
      <c r="AA37" s="43">
        <f t="shared" si="5"/>
        <v>14931959.464514729</v>
      </c>
      <c r="AB37" s="43">
        <f t="shared" si="6"/>
        <v>5799637.6506938161</v>
      </c>
      <c r="AC37" s="43">
        <f t="shared" si="7"/>
        <v>10563394.674916631</v>
      </c>
      <c r="AD37" s="43">
        <f t="shared" si="8"/>
        <v>372.35472522115055</v>
      </c>
      <c r="AE37" s="42">
        <f t="shared" si="9"/>
        <v>39407902.082368828</v>
      </c>
      <c r="AG37" s="72">
        <f>L37+1.07*1.1*($V$2*tc-$AQ$3)</f>
        <v>66.190835453723011</v>
      </c>
      <c r="AH37" s="72">
        <f>M37+1.07*1.1*($W$2*tc-$AR$3)</f>
        <v>42.757626429608443</v>
      </c>
      <c r="AI37" s="72">
        <f>N37+1.07*1.1*($X$2*tc-$AS$3)</f>
        <v>50.799520861788942</v>
      </c>
      <c r="AJ37" s="72">
        <f>O37+1.07*1.1*($Y$2*tc-$AT$3)</f>
        <v>43.348527351502057</v>
      </c>
      <c r="AK37" s="72">
        <f>P37+1.07*1.1*($Z$2*tc-$AU$3)</f>
        <v>29.862899595384384</v>
      </c>
      <c r="AL37" s="72">
        <f>Q37+1.07*1.1*($AA$2*tc-$AV$3)</f>
        <v>56.813090600603175</v>
      </c>
      <c r="AM37" s="72">
        <f>R37+1.07*1.1*($AB$2*tc-$AW$3)</f>
        <v>14.588131450641065</v>
      </c>
      <c r="AN37" s="72">
        <f>S37+1.07*1.1*($AC$2*tc-$AX$3)</f>
        <v>17.349724056177187</v>
      </c>
      <c r="AO37" s="72">
        <f>T37+1.07*1.1*($AD$2*tc-$AY$3)</f>
        <v>62.198884140180589</v>
      </c>
      <c r="AQ37" s="43">
        <f t="shared" si="10"/>
        <v>144699.7490437222</v>
      </c>
      <c r="AR37" s="43">
        <f t="shared" si="11"/>
        <v>7284986.7669587405</v>
      </c>
      <c r="AS37" s="43">
        <f t="shared" si="12"/>
        <v>5851940.0422542999</v>
      </c>
      <c r="AT37" s="43">
        <f t="shared" si="13"/>
        <v>2763219.6498511522</v>
      </c>
      <c r="AU37" s="43">
        <f t="shared" si="14"/>
        <v>387467.94850176311</v>
      </c>
      <c r="AV37" s="43">
        <f t="shared" si="15"/>
        <v>20166797.819417451</v>
      </c>
      <c r="AW37" s="43">
        <f t="shared" si="16"/>
        <v>10716866.7406269</v>
      </c>
      <c r="AX37" s="43">
        <f t="shared" si="17"/>
        <v>11678556.852506567</v>
      </c>
      <c r="AY37" s="43">
        <f t="shared" si="18"/>
        <v>432.72788883304571</v>
      </c>
      <c r="BA37" s="75">
        <f t="shared" si="19"/>
        <v>85231.376097161075</v>
      </c>
      <c r="BB37" s="75">
        <f t="shared" si="20"/>
        <v>3861917.5637194794</v>
      </c>
      <c r="BC37" s="75">
        <f t="shared" si="21"/>
        <v>3102230.7595007317</v>
      </c>
      <c r="BD37" s="75">
        <f t="shared" si="22"/>
        <v>1302078.3506369018</v>
      </c>
      <c r="BE37" s="75">
        <f t="shared" si="23"/>
        <v>34234.088168014663</v>
      </c>
      <c r="BF37" s="75">
        <f t="shared" si="24"/>
        <v>14688026.582110504</v>
      </c>
      <c r="BG37" s="75">
        <f t="shared" si="25"/>
        <v>4882333.1359637426</v>
      </c>
      <c r="BH37" s="75">
        <f t="shared" si="26"/>
        <v>6742823.6113911886</v>
      </c>
      <c r="BI37" s="75">
        <f t="shared" si="27"/>
        <v>359.49108663327803</v>
      </c>
      <c r="BJ37" s="75">
        <f t="shared" si="28"/>
        <v>34699234.958674356</v>
      </c>
      <c r="BK37" s="17">
        <f t="shared" si="29"/>
        <v>0.88051464617800246</v>
      </c>
    </row>
    <row r="38" spans="1:66" x14ac:dyDescent="0.25">
      <c r="AD38" s="78" t="s">
        <v>50</v>
      </c>
      <c r="AE38" s="79">
        <f>SUM(AE28:AE37)</f>
        <v>335460078.494129</v>
      </c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 t="s">
        <v>50</v>
      </c>
      <c r="BJ38" s="79">
        <f>SUM(BJ28:BJ37)</f>
        <v>301914020.73099363</v>
      </c>
      <c r="BK38" s="78">
        <f>BJ38/AE38</f>
        <v>0.89999985120815951</v>
      </c>
      <c r="BL38" s="80" t="s">
        <v>53</v>
      </c>
      <c r="BM38" s="80">
        <v>8.8730399999999996</v>
      </c>
      <c r="BN38" s="80" t="s">
        <v>54</v>
      </c>
    </row>
  </sheetData>
  <mergeCells count="9">
    <mergeCell ref="AQ4:AY4"/>
    <mergeCell ref="V6:AE6"/>
    <mergeCell ref="BA6:BK6"/>
    <mergeCell ref="BL12:BN13"/>
    <mergeCell ref="BA1:BK1"/>
    <mergeCell ref="V1:AE1"/>
    <mergeCell ref="B1:J1"/>
    <mergeCell ref="AQ2:AY2"/>
    <mergeCell ref="AQ1:AY1"/>
  </mergeCells>
  <pageMargins left="0.7" right="0.7" top="0.75" bottom="0.75" header="0.3" footer="0.3"/>
  <pageSetup paperSize="9" orientation="portrait" r:id="rId1"/>
  <ignoredErrors>
    <ignoredError sqref="AR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Elasticities</vt:lpstr>
      <vt:lpstr>Simulation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tulib</cp:lastModifiedBy>
  <dcterms:created xsi:type="dcterms:W3CDTF">2020-09-16T04:16:21Z</dcterms:created>
  <dcterms:modified xsi:type="dcterms:W3CDTF">2020-09-23T13:41:06Z</dcterms:modified>
</cp:coreProperties>
</file>