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rface\OneDrive\Study\Course\Department of finance\Class Bachelor\FN211_Financial markets\FN211_Assignment\201802BE\"/>
    </mc:Choice>
  </mc:AlternateContent>
  <xr:revisionPtr revIDLastSave="10" documentId="11_2D9316A64CE13CFEA45B2CC1C75881932D1678E2" xr6:coauthVersionLast="41" xr6:coauthVersionMax="41" xr10:uidLastSave="{B3995ED9-97E8-4A87-9A4F-5240B77EE484}"/>
  <bookViews>
    <workbookView xWindow="9600" yWindow="1455" windowWidth="28800" windowHeight="11190" xr2:uid="{00000000-000D-0000-FFFF-FFFF00000000}"/>
  </bookViews>
  <sheets>
    <sheet name="Data" sheetId="5" r:id="rId1"/>
    <sheet name="PTT" sheetId="6" r:id="rId2"/>
    <sheet name="SCB" sheetId="7" r:id="rId3"/>
    <sheet name="SCB stock" sheetId="8" r:id="rId4"/>
  </sheets>
  <definedNames>
    <definedName name="_xlnm._FilterDatabase" localSheetId="0" hidden="1">Data!$A$2:$H$2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8" l="1"/>
  <c r="B11" i="8"/>
  <c r="C4" i="8" l="1"/>
  <c r="D4" i="8" s="1"/>
  <c r="C2" i="8"/>
  <c r="D2" i="8" s="1"/>
  <c r="E2" i="8" s="1"/>
  <c r="F2" i="8" s="1"/>
  <c r="G2" i="8" s="1"/>
  <c r="D3" i="8"/>
  <c r="E3" i="8" s="1"/>
  <c r="F3" i="8" s="1"/>
  <c r="G3" i="8" s="1"/>
  <c r="E4" i="8" l="1"/>
  <c r="S4" i="5"/>
  <c r="V4" i="5"/>
  <c r="U5" i="5"/>
  <c r="R6" i="5"/>
  <c r="S8" i="5"/>
  <c r="V8" i="5"/>
  <c r="U9" i="5"/>
  <c r="R10" i="5"/>
  <c r="S12" i="5"/>
  <c r="V12" i="5"/>
  <c r="U13" i="5"/>
  <c r="R14" i="5"/>
  <c r="S16" i="5"/>
  <c r="V16" i="5"/>
  <c r="U17" i="5"/>
  <c r="R18" i="5"/>
  <c r="S20" i="5"/>
  <c r="V20" i="5"/>
  <c r="U21" i="5"/>
  <c r="R22" i="5"/>
  <c r="S24" i="5"/>
  <c r="V24" i="5"/>
  <c r="U25" i="5"/>
  <c r="R26" i="5"/>
  <c r="S28" i="5"/>
  <c r="V28" i="5"/>
  <c r="U29" i="5"/>
  <c r="R30" i="5"/>
  <c r="S32" i="5"/>
  <c r="V32" i="5"/>
  <c r="U33" i="5"/>
  <c r="R34" i="5"/>
  <c r="S36" i="5"/>
  <c r="V36" i="5"/>
  <c r="U37" i="5"/>
  <c r="R38" i="5"/>
  <c r="S40" i="5"/>
  <c r="V40" i="5"/>
  <c r="U41" i="5"/>
  <c r="R42" i="5"/>
  <c r="S44" i="5"/>
  <c r="V44" i="5"/>
  <c r="U45" i="5"/>
  <c r="R46" i="5"/>
  <c r="S48" i="5"/>
  <c r="V48" i="5"/>
  <c r="U49" i="5"/>
  <c r="R50" i="5"/>
  <c r="S52" i="5"/>
  <c r="V52" i="5"/>
  <c r="U53" i="5"/>
  <c r="R54" i="5"/>
  <c r="S56" i="5"/>
  <c r="V56" i="5"/>
  <c r="U57" i="5"/>
  <c r="R58" i="5"/>
  <c r="S60" i="5"/>
  <c r="T60" i="5"/>
  <c r="R61" i="5"/>
  <c r="S61" i="5"/>
  <c r="V61" i="5"/>
  <c r="W61" i="5"/>
  <c r="U62" i="5"/>
  <c r="P4" i="5"/>
  <c r="P5" i="5"/>
  <c r="P6" i="5"/>
  <c r="P7" i="5"/>
  <c r="T7" i="5" s="1"/>
  <c r="P8" i="5"/>
  <c r="P9" i="5"/>
  <c r="P10" i="5"/>
  <c r="P11" i="5"/>
  <c r="T11" i="5" s="1"/>
  <c r="P12" i="5"/>
  <c r="P13" i="5"/>
  <c r="P14" i="5"/>
  <c r="P15" i="5"/>
  <c r="T15" i="5" s="1"/>
  <c r="P16" i="5"/>
  <c r="P17" i="5"/>
  <c r="P18" i="5"/>
  <c r="P19" i="5"/>
  <c r="T19" i="5" s="1"/>
  <c r="P20" i="5"/>
  <c r="P21" i="5"/>
  <c r="P22" i="5"/>
  <c r="P23" i="5"/>
  <c r="T23" i="5" s="1"/>
  <c r="P24" i="5"/>
  <c r="P25" i="5"/>
  <c r="P26" i="5"/>
  <c r="P27" i="5"/>
  <c r="T27" i="5" s="1"/>
  <c r="P28" i="5"/>
  <c r="P29" i="5"/>
  <c r="P30" i="5"/>
  <c r="P31" i="5"/>
  <c r="T31" i="5" s="1"/>
  <c r="P32" i="5"/>
  <c r="P33" i="5"/>
  <c r="P34" i="5"/>
  <c r="P35" i="5"/>
  <c r="T35" i="5" s="1"/>
  <c r="P36" i="5"/>
  <c r="P37" i="5"/>
  <c r="P38" i="5"/>
  <c r="P39" i="5"/>
  <c r="T39" i="5" s="1"/>
  <c r="P40" i="5"/>
  <c r="P41" i="5"/>
  <c r="P42" i="5"/>
  <c r="P43" i="5"/>
  <c r="T43" i="5" s="1"/>
  <c r="P44" i="5"/>
  <c r="P45" i="5"/>
  <c r="P46" i="5"/>
  <c r="P47" i="5"/>
  <c r="T47" i="5" s="1"/>
  <c r="P48" i="5"/>
  <c r="P49" i="5"/>
  <c r="P50" i="5"/>
  <c r="P51" i="5"/>
  <c r="T51" i="5" s="1"/>
  <c r="P52" i="5"/>
  <c r="P53" i="5"/>
  <c r="P54" i="5"/>
  <c r="P55" i="5"/>
  <c r="T55" i="5" s="1"/>
  <c r="P56" i="5"/>
  <c r="P57" i="5"/>
  <c r="P58" i="5"/>
  <c r="P59" i="5"/>
  <c r="T59" i="5" s="1"/>
  <c r="P60" i="5"/>
  <c r="P61" i="5"/>
  <c r="P62" i="5"/>
  <c r="T62" i="5" s="1"/>
  <c r="P3" i="5"/>
  <c r="J4" i="5"/>
  <c r="R4" i="5" s="1"/>
  <c r="K4" i="5"/>
  <c r="L4" i="5"/>
  <c r="T4" i="5" s="1"/>
  <c r="M4" i="5"/>
  <c r="U4" i="5" s="1"/>
  <c r="N4" i="5"/>
  <c r="J5" i="5"/>
  <c r="R5" i="5" s="1"/>
  <c r="K5" i="5"/>
  <c r="S5" i="5" s="1"/>
  <c r="L5" i="5"/>
  <c r="T5" i="5" s="1"/>
  <c r="M5" i="5"/>
  <c r="N5" i="5"/>
  <c r="V5" i="5" s="1"/>
  <c r="J6" i="5"/>
  <c r="K6" i="5"/>
  <c r="S6" i="5" s="1"/>
  <c r="L6" i="5"/>
  <c r="M6" i="5"/>
  <c r="N6" i="5"/>
  <c r="V6" i="5" s="1"/>
  <c r="J7" i="5"/>
  <c r="R7" i="5" s="1"/>
  <c r="K7" i="5"/>
  <c r="L7" i="5"/>
  <c r="M7" i="5"/>
  <c r="U7" i="5" s="1"/>
  <c r="N7" i="5"/>
  <c r="V7" i="5" s="1"/>
  <c r="J8" i="5"/>
  <c r="R8" i="5" s="1"/>
  <c r="K8" i="5"/>
  <c r="L8" i="5"/>
  <c r="T8" i="5" s="1"/>
  <c r="M8" i="5"/>
  <c r="U8" i="5" s="1"/>
  <c r="N8" i="5"/>
  <c r="J9" i="5"/>
  <c r="R9" i="5" s="1"/>
  <c r="K9" i="5"/>
  <c r="S9" i="5" s="1"/>
  <c r="L9" i="5"/>
  <c r="T9" i="5" s="1"/>
  <c r="M9" i="5"/>
  <c r="N9" i="5"/>
  <c r="V9" i="5" s="1"/>
  <c r="J10" i="5"/>
  <c r="K10" i="5"/>
  <c r="S10" i="5" s="1"/>
  <c r="L10" i="5"/>
  <c r="M10" i="5"/>
  <c r="N10" i="5"/>
  <c r="V10" i="5" s="1"/>
  <c r="J11" i="5"/>
  <c r="R11" i="5" s="1"/>
  <c r="K11" i="5"/>
  <c r="L11" i="5"/>
  <c r="M11" i="5"/>
  <c r="U11" i="5" s="1"/>
  <c r="N11" i="5"/>
  <c r="V11" i="5" s="1"/>
  <c r="J12" i="5"/>
  <c r="R12" i="5" s="1"/>
  <c r="K12" i="5"/>
  <c r="L12" i="5"/>
  <c r="T12" i="5" s="1"/>
  <c r="M12" i="5"/>
  <c r="U12" i="5" s="1"/>
  <c r="N12" i="5"/>
  <c r="J13" i="5"/>
  <c r="R13" i="5" s="1"/>
  <c r="K13" i="5"/>
  <c r="S13" i="5" s="1"/>
  <c r="L13" i="5"/>
  <c r="T13" i="5" s="1"/>
  <c r="M13" i="5"/>
  <c r="N13" i="5"/>
  <c r="V13" i="5" s="1"/>
  <c r="J14" i="5"/>
  <c r="K14" i="5"/>
  <c r="S14" i="5" s="1"/>
  <c r="L14" i="5"/>
  <c r="M14" i="5"/>
  <c r="N14" i="5"/>
  <c r="V14" i="5" s="1"/>
  <c r="J15" i="5"/>
  <c r="R15" i="5" s="1"/>
  <c r="K15" i="5"/>
  <c r="L15" i="5"/>
  <c r="M15" i="5"/>
  <c r="U15" i="5" s="1"/>
  <c r="N15" i="5"/>
  <c r="V15" i="5" s="1"/>
  <c r="J16" i="5"/>
  <c r="R16" i="5" s="1"/>
  <c r="K16" i="5"/>
  <c r="L16" i="5"/>
  <c r="T16" i="5" s="1"/>
  <c r="M16" i="5"/>
  <c r="U16" i="5" s="1"/>
  <c r="N16" i="5"/>
  <c r="J17" i="5"/>
  <c r="R17" i="5" s="1"/>
  <c r="K17" i="5"/>
  <c r="S17" i="5" s="1"/>
  <c r="L17" i="5"/>
  <c r="T17" i="5" s="1"/>
  <c r="M17" i="5"/>
  <c r="N17" i="5"/>
  <c r="V17" i="5" s="1"/>
  <c r="J18" i="5"/>
  <c r="K18" i="5"/>
  <c r="S18" i="5" s="1"/>
  <c r="L18" i="5"/>
  <c r="M18" i="5"/>
  <c r="N18" i="5"/>
  <c r="V18" i="5" s="1"/>
  <c r="J19" i="5"/>
  <c r="R19" i="5" s="1"/>
  <c r="K19" i="5"/>
  <c r="L19" i="5"/>
  <c r="M19" i="5"/>
  <c r="U19" i="5" s="1"/>
  <c r="N19" i="5"/>
  <c r="V19" i="5" s="1"/>
  <c r="J20" i="5"/>
  <c r="R20" i="5" s="1"/>
  <c r="K20" i="5"/>
  <c r="L20" i="5"/>
  <c r="T20" i="5" s="1"/>
  <c r="M20" i="5"/>
  <c r="U20" i="5" s="1"/>
  <c r="N20" i="5"/>
  <c r="J21" i="5"/>
  <c r="R21" i="5" s="1"/>
  <c r="K21" i="5"/>
  <c r="S21" i="5" s="1"/>
  <c r="L21" i="5"/>
  <c r="T21" i="5" s="1"/>
  <c r="M21" i="5"/>
  <c r="N21" i="5"/>
  <c r="V21" i="5" s="1"/>
  <c r="J22" i="5"/>
  <c r="K22" i="5"/>
  <c r="S22" i="5" s="1"/>
  <c r="L22" i="5"/>
  <c r="M22" i="5"/>
  <c r="N22" i="5"/>
  <c r="V22" i="5" s="1"/>
  <c r="J23" i="5"/>
  <c r="R23" i="5" s="1"/>
  <c r="K23" i="5"/>
  <c r="L23" i="5"/>
  <c r="M23" i="5"/>
  <c r="U23" i="5" s="1"/>
  <c r="N23" i="5"/>
  <c r="V23" i="5" s="1"/>
  <c r="J24" i="5"/>
  <c r="R24" i="5" s="1"/>
  <c r="K24" i="5"/>
  <c r="L24" i="5"/>
  <c r="T24" i="5" s="1"/>
  <c r="M24" i="5"/>
  <c r="U24" i="5" s="1"/>
  <c r="N24" i="5"/>
  <c r="J25" i="5"/>
  <c r="R25" i="5" s="1"/>
  <c r="K25" i="5"/>
  <c r="S25" i="5" s="1"/>
  <c r="L25" i="5"/>
  <c r="T25" i="5" s="1"/>
  <c r="M25" i="5"/>
  <c r="N25" i="5"/>
  <c r="V25" i="5" s="1"/>
  <c r="J26" i="5"/>
  <c r="K26" i="5"/>
  <c r="S26" i="5" s="1"/>
  <c r="L26" i="5"/>
  <c r="M26" i="5"/>
  <c r="N26" i="5"/>
  <c r="V26" i="5" s="1"/>
  <c r="J27" i="5"/>
  <c r="R27" i="5" s="1"/>
  <c r="K27" i="5"/>
  <c r="L27" i="5"/>
  <c r="M27" i="5"/>
  <c r="U27" i="5" s="1"/>
  <c r="N27" i="5"/>
  <c r="V27" i="5" s="1"/>
  <c r="J28" i="5"/>
  <c r="R28" i="5" s="1"/>
  <c r="K28" i="5"/>
  <c r="L28" i="5"/>
  <c r="T28" i="5" s="1"/>
  <c r="M28" i="5"/>
  <c r="U28" i="5" s="1"/>
  <c r="N28" i="5"/>
  <c r="J29" i="5"/>
  <c r="R29" i="5" s="1"/>
  <c r="K29" i="5"/>
  <c r="S29" i="5" s="1"/>
  <c r="L29" i="5"/>
  <c r="T29" i="5" s="1"/>
  <c r="M29" i="5"/>
  <c r="N29" i="5"/>
  <c r="V29" i="5" s="1"/>
  <c r="J30" i="5"/>
  <c r="K30" i="5"/>
  <c r="S30" i="5" s="1"/>
  <c r="L30" i="5"/>
  <c r="M30" i="5"/>
  <c r="N30" i="5"/>
  <c r="V30" i="5" s="1"/>
  <c r="J31" i="5"/>
  <c r="R31" i="5" s="1"/>
  <c r="K31" i="5"/>
  <c r="L31" i="5"/>
  <c r="M31" i="5"/>
  <c r="U31" i="5" s="1"/>
  <c r="N31" i="5"/>
  <c r="V31" i="5" s="1"/>
  <c r="J32" i="5"/>
  <c r="R32" i="5" s="1"/>
  <c r="K32" i="5"/>
  <c r="L32" i="5"/>
  <c r="T32" i="5" s="1"/>
  <c r="M32" i="5"/>
  <c r="U32" i="5" s="1"/>
  <c r="N32" i="5"/>
  <c r="J33" i="5"/>
  <c r="R33" i="5" s="1"/>
  <c r="K33" i="5"/>
  <c r="S33" i="5" s="1"/>
  <c r="L33" i="5"/>
  <c r="T33" i="5" s="1"/>
  <c r="M33" i="5"/>
  <c r="N33" i="5"/>
  <c r="V33" i="5" s="1"/>
  <c r="J34" i="5"/>
  <c r="K34" i="5"/>
  <c r="S34" i="5" s="1"/>
  <c r="L34" i="5"/>
  <c r="M34" i="5"/>
  <c r="N34" i="5"/>
  <c r="V34" i="5" s="1"/>
  <c r="J35" i="5"/>
  <c r="R35" i="5" s="1"/>
  <c r="K35" i="5"/>
  <c r="L35" i="5"/>
  <c r="M35" i="5"/>
  <c r="U35" i="5" s="1"/>
  <c r="N35" i="5"/>
  <c r="V35" i="5" s="1"/>
  <c r="J36" i="5"/>
  <c r="R36" i="5" s="1"/>
  <c r="K36" i="5"/>
  <c r="L36" i="5"/>
  <c r="T36" i="5" s="1"/>
  <c r="M36" i="5"/>
  <c r="U36" i="5" s="1"/>
  <c r="N36" i="5"/>
  <c r="J37" i="5"/>
  <c r="R37" i="5" s="1"/>
  <c r="K37" i="5"/>
  <c r="S37" i="5" s="1"/>
  <c r="L37" i="5"/>
  <c r="T37" i="5" s="1"/>
  <c r="M37" i="5"/>
  <c r="N37" i="5"/>
  <c r="V37" i="5" s="1"/>
  <c r="J38" i="5"/>
  <c r="K38" i="5"/>
  <c r="S38" i="5" s="1"/>
  <c r="L38" i="5"/>
  <c r="M38" i="5"/>
  <c r="N38" i="5"/>
  <c r="V38" i="5" s="1"/>
  <c r="J39" i="5"/>
  <c r="R39" i="5" s="1"/>
  <c r="K39" i="5"/>
  <c r="L39" i="5"/>
  <c r="M39" i="5"/>
  <c r="U39" i="5" s="1"/>
  <c r="N39" i="5"/>
  <c r="V39" i="5" s="1"/>
  <c r="J40" i="5"/>
  <c r="R40" i="5" s="1"/>
  <c r="K40" i="5"/>
  <c r="L40" i="5"/>
  <c r="T40" i="5" s="1"/>
  <c r="M40" i="5"/>
  <c r="U40" i="5" s="1"/>
  <c r="N40" i="5"/>
  <c r="J41" i="5"/>
  <c r="R41" i="5" s="1"/>
  <c r="K41" i="5"/>
  <c r="S41" i="5" s="1"/>
  <c r="L41" i="5"/>
  <c r="T41" i="5" s="1"/>
  <c r="M41" i="5"/>
  <c r="N41" i="5"/>
  <c r="V41" i="5" s="1"/>
  <c r="J42" i="5"/>
  <c r="K42" i="5"/>
  <c r="S42" i="5" s="1"/>
  <c r="L42" i="5"/>
  <c r="M42" i="5"/>
  <c r="N42" i="5"/>
  <c r="V42" i="5" s="1"/>
  <c r="J43" i="5"/>
  <c r="R43" i="5" s="1"/>
  <c r="K43" i="5"/>
  <c r="L43" i="5"/>
  <c r="M43" i="5"/>
  <c r="U43" i="5" s="1"/>
  <c r="N43" i="5"/>
  <c r="V43" i="5" s="1"/>
  <c r="J44" i="5"/>
  <c r="R44" i="5" s="1"/>
  <c r="K44" i="5"/>
  <c r="L44" i="5"/>
  <c r="T44" i="5" s="1"/>
  <c r="M44" i="5"/>
  <c r="U44" i="5" s="1"/>
  <c r="N44" i="5"/>
  <c r="J45" i="5"/>
  <c r="R45" i="5" s="1"/>
  <c r="K45" i="5"/>
  <c r="S45" i="5" s="1"/>
  <c r="L45" i="5"/>
  <c r="T45" i="5" s="1"/>
  <c r="M45" i="5"/>
  <c r="N45" i="5"/>
  <c r="V45" i="5" s="1"/>
  <c r="J46" i="5"/>
  <c r="K46" i="5"/>
  <c r="S46" i="5" s="1"/>
  <c r="L46" i="5"/>
  <c r="M46" i="5"/>
  <c r="N46" i="5"/>
  <c r="V46" i="5" s="1"/>
  <c r="J47" i="5"/>
  <c r="R47" i="5" s="1"/>
  <c r="K47" i="5"/>
  <c r="L47" i="5"/>
  <c r="M47" i="5"/>
  <c r="U47" i="5" s="1"/>
  <c r="N47" i="5"/>
  <c r="V47" i="5" s="1"/>
  <c r="J48" i="5"/>
  <c r="R48" i="5" s="1"/>
  <c r="K48" i="5"/>
  <c r="L48" i="5"/>
  <c r="T48" i="5" s="1"/>
  <c r="M48" i="5"/>
  <c r="U48" i="5" s="1"/>
  <c r="N48" i="5"/>
  <c r="J49" i="5"/>
  <c r="R49" i="5" s="1"/>
  <c r="K49" i="5"/>
  <c r="S49" i="5" s="1"/>
  <c r="L49" i="5"/>
  <c r="T49" i="5" s="1"/>
  <c r="M49" i="5"/>
  <c r="N49" i="5"/>
  <c r="V49" i="5" s="1"/>
  <c r="J50" i="5"/>
  <c r="K50" i="5"/>
  <c r="S50" i="5" s="1"/>
  <c r="L50" i="5"/>
  <c r="M50" i="5"/>
  <c r="N50" i="5"/>
  <c r="V50" i="5" s="1"/>
  <c r="J51" i="5"/>
  <c r="R51" i="5" s="1"/>
  <c r="K51" i="5"/>
  <c r="L51" i="5"/>
  <c r="M51" i="5"/>
  <c r="U51" i="5" s="1"/>
  <c r="N51" i="5"/>
  <c r="V51" i="5" s="1"/>
  <c r="J52" i="5"/>
  <c r="R52" i="5" s="1"/>
  <c r="K52" i="5"/>
  <c r="L52" i="5"/>
  <c r="T52" i="5" s="1"/>
  <c r="M52" i="5"/>
  <c r="U52" i="5" s="1"/>
  <c r="N52" i="5"/>
  <c r="J53" i="5"/>
  <c r="R53" i="5" s="1"/>
  <c r="K53" i="5"/>
  <c r="S53" i="5" s="1"/>
  <c r="L53" i="5"/>
  <c r="T53" i="5" s="1"/>
  <c r="M53" i="5"/>
  <c r="N53" i="5"/>
  <c r="V53" i="5" s="1"/>
  <c r="J54" i="5"/>
  <c r="K54" i="5"/>
  <c r="S54" i="5" s="1"/>
  <c r="L54" i="5"/>
  <c r="M54" i="5"/>
  <c r="N54" i="5"/>
  <c r="V54" i="5" s="1"/>
  <c r="J55" i="5"/>
  <c r="R55" i="5" s="1"/>
  <c r="K55" i="5"/>
  <c r="L55" i="5"/>
  <c r="M55" i="5"/>
  <c r="U55" i="5" s="1"/>
  <c r="N55" i="5"/>
  <c r="V55" i="5" s="1"/>
  <c r="J56" i="5"/>
  <c r="R56" i="5" s="1"/>
  <c r="K56" i="5"/>
  <c r="L56" i="5"/>
  <c r="T56" i="5" s="1"/>
  <c r="M56" i="5"/>
  <c r="U56" i="5" s="1"/>
  <c r="N56" i="5"/>
  <c r="J57" i="5"/>
  <c r="R57" i="5" s="1"/>
  <c r="K57" i="5"/>
  <c r="S57" i="5" s="1"/>
  <c r="L57" i="5"/>
  <c r="T57" i="5" s="1"/>
  <c r="M57" i="5"/>
  <c r="N57" i="5"/>
  <c r="V57" i="5" s="1"/>
  <c r="J58" i="5"/>
  <c r="K58" i="5"/>
  <c r="S58" i="5" s="1"/>
  <c r="L58" i="5"/>
  <c r="M58" i="5"/>
  <c r="N58" i="5"/>
  <c r="V58" i="5" s="1"/>
  <c r="J59" i="5"/>
  <c r="R59" i="5" s="1"/>
  <c r="K59" i="5"/>
  <c r="L59" i="5"/>
  <c r="M59" i="5"/>
  <c r="U59" i="5" s="1"/>
  <c r="N59" i="5"/>
  <c r="V59" i="5" s="1"/>
  <c r="J60" i="5"/>
  <c r="R60" i="5" s="1"/>
  <c r="K60" i="5"/>
  <c r="L60" i="5"/>
  <c r="M60" i="5"/>
  <c r="U60" i="5" s="1"/>
  <c r="N60" i="5"/>
  <c r="V60" i="5" s="1"/>
  <c r="J61" i="5"/>
  <c r="K61" i="5"/>
  <c r="L61" i="5"/>
  <c r="T61" i="5" s="1"/>
  <c r="M61" i="5"/>
  <c r="U61" i="5" s="1"/>
  <c r="N61" i="5"/>
  <c r="J62" i="5"/>
  <c r="R62" i="5" s="1"/>
  <c r="K62" i="5"/>
  <c r="S62" i="5" s="1"/>
  <c r="L62" i="5"/>
  <c r="M62" i="5"/>
  <c r="N62" i="5"/>
  <c r="V62" i="5" s="1"/>
  <c r="K3" i="5"/>
  <c r="K69" i="5" s="1"/>
  <c r="K70" i="5" s="1"/>
  <c r="L3" i="5"/>
  <c r="M3" i="5"/>
  <c r="N3" i="5"/>
  <c r="J3" i="5"/>
  <c r="J69" i="5" s="1"/>
  <c r="J70" i="5" s="1"/>
  <c r="O5" i="5"/>
  <c r="W5" i="5" s="1"/>
  <c r="O6" i="5"/>
  <c r="W6" i="5" s="1"/>
  <c r="O7" i="5"/>
  <c r="W7" i="5" s="1"/>
  <c r="O8" i="5"/>
  <c r="W8" i="5" s="1"/>
  <c r="O9" i="5"/>
  <c r="W9" i="5" s="1"/>
  <c r="O10" i="5"/>
  <c r="W10" i="5" s="1"/>
  <c r="O11" i="5"/>
  <c r="W11" i="5" s="1"/>
  <c r="O12" i="5"/>
  <c r="W12" i="5" s="1"/>
  <c r="O13" i="5"/>
  <c r="W13" i="5" s="1"/>
  <c r="O14" i="5"/>
  <c r="W14" i="5" s="1"/>
  <c r="O15" i="5"/>
  <c r="W15" i="5" s="1"/>
  <c r="O16" i="5"/>
  <c r="W16" i="5" s="1"/>
  <c r="O17" i="5"/>
  <c r="W17" i="5" s="1"/>
  <c r="O18" i="5"/>
  <c r="W18" i="5" s="1"/>
  <c r="O19" i="5"/>
  <c r="W19" i="5" s="1"/>
  <c r="O20" i="5"/>
  <c r="W20" i="5" s="1"/>
  <c r="O21" i="5"/>
  <c r="W21" i="5" s="1"/>
  <c r="O22" i="5"/>
  <c r="W22" i="5" s="1"/>
  <c r="O23" i="5"/>
  <c r="W23" i="5" s="1"/>
  <c r="O24" i="5"/>
  <c r="W24" i="5" s="1"/>
  <c r="O25" i="5"/>
  <c r="W25" i="5" s="1"/>
  <c r="O26" i="5"/>
  <c r="W26" i="5" s="1"/>
  <c r="O27" i="5"/>
  <c r="W27" i="5" s="1"/>
  <c r="O28" i="5"/>
  <c r="W28" i="5" s="1"/>
  <c r="O29" i="5"/>
  <c r="W29" i="5" s="1"/>
  <c r="O30" i="5"/>
  <c r="W30" i="5" s="1"/>
  <c r="O31" i="5"/>
  <c r="W31" i="5" s="1"/>
  <c r="O32" i="5"/>
  <c r="W32" i="5" s="1"/>
  <c r="O33" i="5"/>
  <c r="W33" i="5" s="1"/>
  <c r="O34" i="5"/>
  <c r="W34" i="5" s="1"/>
  <c r="O35" i="5"/>
  <c r="W35" i="5" s="1"/>
  <c r="O36" i="5"/>
  <c r="W36" i="5" s="1"/>
  <c r="O37" i="5"/>
  <c r="W37" i="5" s="1"/>
  <c r="O38" i="5"/>
  <c r="W38" i="5" s="1"/>
  <c r="O39" i="5"/>
  <c r="W39" i="5" s="1"/>
  <c r="O40" i="5"/>
  <c r="W40" i="5" s="1"/>
  <c r="O41" i="5"/>
  <c r="W41" i="5" s="1"/>
  <c r="O42" i="5"/>
  <c r="W42" i="5" s="1"/>
  <c r="O43" i="5"/>
  <c r="W43" i="5" s="1"/>
  <c r="O44" i="5"/>
  <c r="W44" i="5" s="1"/>
  <c r="O45" i="5"/>
  <c r="W45" i="5" s="1"/>
  <c r="O46" i="5"/>
  <c r="W46" i="5" s="1"/>
  <c r="O47" i="5"/>
  <c r="W47" i="5" s="1"/>
  <c r="O48" i="5"/>
  <c r="W48" i="5" s="1"/>
  <c r="O49" i="5"/>
  <c r="W49" i="5" s="1"/>
  <c r="O50" i="5"/>
  <c r="W50" i="5" s="1"/>
  <c r="O51" i="5"/>
  <c r="W51" i="5" s="1"/>
  <c r="O52" i="5"/>
  <c r="W52" i="5" s="1"/>
  <c r="O53" i="5"/>
  <c r="W53" i="5" s="1"/>
  <c r="O54" i="5"/>
  <c r="W54" i="5" s="1"/>
  <c r="O55" i="5"/>
  <c r="W55" i="5" s="1"/>
  <c r="O56" i="5"/>
  <c r="W56" i="5" s="1"/>
  <c r="O57" i="5"/>
  <c r="W57" i="5" s="1"/>
  <c r="O58" i="5"/>
  <c r="W58" i="5" s="1"/>
  <c r="O59" i="5"/>
  <c r="W59" i="5" s="1"/>
  <c r="O60" i="5"/>
  <c r="W60" i="5" s="1"/>
  <c r="O61" i="5"/>
  <c r="O62" i="5"/>
  <c r="W62" i="5" s="1"/>
  <c r="O4" i="5"/>
  <c r="W4" i="5" s="1"/>
  <c r="O3" i="5"/>
  <c r="P69" i="5" l="1"/>
  <c r="P70" i="5" s="1"/>
  <c r="P64" i="5"/>
  <c r="P65" i="5" s="1"/>
  <c r="B10" i="8" s="1"/>
  <c r="R3" i="5"/>
  <c r="T3" i="5"/>
  <c r="N69" i="5"/>
  <c r="N70" i="5" s="1"/>
  <c r="W3" i="5"/>
  <c r="M69" i="5"/>
  <c r="M70" i="5" s="1"/>
  <c r="U58" i="5"/>
  <c r="U54" i="5"/>
  <c r="U50" i="5"/>
  <c r="U46" i="5"/>
  <c r="U42" i="5"/>
  <c r="U38" i="5"/>
  <c r="U34" i="5"/>
  <c r="U30" i="5"/>
  <c r="U26" i="5"/>
  <c r="U22" i="5"/>
  <c r="U18" i="5"/>
  <c r="U14" i="5"/>
  <c r="U10" i="5"/>
  <c r="U6" i="5"/>
  <c r="K64" i="5"/>
  <c r="K65" i="5" s="1"/>
  <c r="V3" i="5"/>
  <c r="M64" i="5"/>
  <c r="M65" i="5" s="1"/>
  <c r="L64" i="5"/>
  <c r="L65" i="5" s="1"/>
  <c r="S3" i="5"/>
  <c r="O69" i="5"/>
  <c r="O70" i="5" s="1"/>
  <c r="O64" i="5"/>
  <c r="O65" i="5" s="1"/>
  <c r="L69" i="5"/>
  <c r="L70" i="5" s="1"/>
  <c r="S59" i="5"/>
  <c r="T58" i="5"/>
  <c r="S55" i="5"/>
  <c r="T54" i="5"/>
  <c r="S51" i="5"/>
  <c r="T50" i="5"/>
  <c r="S47" i="5"/>
  <c r="T46" i="5"/>
  <c r="S43" i="5"/>
  <c r="T42" i="5"/>
  <c r="S39" i="5"/>
  <c r="T38" i="5"/>
  <c r="S35" i="5"/>
  <c r="T34" i="5"/>
  <c r="S31" i="5"/>
  <c r="T30" i="5"/>
  <c r="S27" i="5"/>
  <c r="T26" i="5"/>
  <c r="S23" i="5"/>
  <c r="T22" i="5"/>
  <c r="S19" i="5"/>
  <c r="T18" i="5"/>
  <c r="S15" i="5"/>
  <c r="T14" i="5"/>
  <c r="S11" i="5"/>
  <c r="T10" i="5"/>
  <c r="S7" i="5"/>
  <c r="T6" i="5"/>
  <c r="N64" i="5"/>
  <c r="N65" i="5" s="1"/>
  <c r="J64" i="5"/>
  <c r="J65" i="5" s="1"/>
  <c r="U3" i="5"/>
  <c r="F4" i="8"/>
  <c r="S66" i="5" l="1"/>
  <c r="S64" i="5"/>
  <c r="S65" i="5" s="1"/>
  <c r="S67" i="5"/>
  <c r="W66" i="5"/>
  <c r="W67" i="5"/>
  <c r="W64" i="5"/>
  <c r="W65" i="5" s="1"/>
  <c r="U66" i="5"/>
  <c r="U64" i="5"/>
  <c r="U65" i="5" s="1"/>
  <c r="U67" i="5"/>
  <c r="T67" i="5"/>
  <c r="B12" i="8" s="1"/>
  <c r="T66" i="5"/>
  <c r="T64" i="5"/>
  <c r="T65" i="5" s="1"/>
  <c r="V66" i="5"/>
  <c r="V64" i="5"/>
  <c r="V65" i="5" s="1"/>
  <c r="V67" i="5"/>
  <c r="R67" i="5"/>
  <c r="R64" i="5"/>
  <c r="R65" i="5" s="1"/>
  <c r="R66" i="5"/>
  <c r="G4" i="8"/>
  <c r="C6" i="8" l="1"/>
  <c r="D6" i="8"/>
  <c r="E6" i="8"/>
  <c r="F6" i="8"/>
  <c r="H4" i="8"/>
  <c r="G5" i="8" s="1"/>
  <c r="G6" i="8" s="1"/>
  <c r="B7" i="8" l="1"/>
</calcChain>
</file>

<file path=xl/sharedStrings.xml><?xml version="1.0" encoding="utf-8"?>
<sst xmlns="http://schemas.openxmlformats.org/spreadsheetml/2006/main" count="92" uniqueCount="51">
  <si>
    <t>Date</t>
  </si>
  <si>
    <t>Adj close</t>
  </si>
  <si>
    <t>SET</t>
  </si>
  <si>
    <t>AOT</t>
  </si>
  <si>
    <t>PTT</t>
  </si>
  <si>
    <t>SCB</t>
  </si>
  <si>
    <t>ADVANC</t>
  </si>
  <si>
    <t>BDMS</t>
  </si>
  <si>
    <t>RF</t>
  </si>
  <si>
    <t>Return</t>
  </si>
  <si>
    <t>Average monthly return</t>
  </si>
  <si>
    <t>Average annual return</t>
  </si>
  <si>
    <t>Excess return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</si>
  <si>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</si>
  <si>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</si>
  <si>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</si>
  <si>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</si>
  <si>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</si>
  <si>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</si>
  <si>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</si>
  <si>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</si>
  <si>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</si>
  <si>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</si>
  <si>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</si>
  <si>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</si>
  <si>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</si>
  <si>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</si>
  <si>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</si>
  <si>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</si>
  <si>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</si>
  <si>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</si>
  <si>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</si>
  <si>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</si>
  <si>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</si>
  <si>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</si>
  <si>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</si>
  <si>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</si>
  <si>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</si>
  <si>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Slope</t>
  </si>
  <si>
    <t>Year</t>
  </si>
  <si>
    <t>Dividend growth</t>
  </si>
  <si>
    <t>Dividend</t>
  </si>
  <si>
    <t>Terminal value</t>
  </si>
  <si>
    <t>Return SCB</t>
  </si>
  <si>
    <t>Risk-free rate</t>
  </si>
  <si>
    <t>Market return</t>
  </si>
  <si>
    <t>Beta</t>
  </si>
  <si>
    <t>Present value</t>
  </si>
  <si>
    <t>Target price</t>
  </si>
  <si>
    <t>Monthly SD</t>
  </si>
  <si>
    <t>Annual 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</si>
</sst>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0.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0" fontId="0" fillId="0" borderId="0" xfId="2" applyNumberFormat="1" applyFont="1"/>
    <xf numFmtId="2" fontId="0" fillId="0" borderId="0" xfId="0" applyNumberFormat="1"/>
    <xf numFmtId="43" fontId="0" fillId="0" borderId="0" xfId="1" applyFont="1"/>
    <xf numFmtId="10" fontId="0" fillId="0" borderId="0" xfId="0" applyNumberFormat="1"/>
    <xf numFmtId="14" fontId="2" fillId="0" borderId="0" xfId="0" applyNumberFormat="1" applyFont="1"/>
    <xf numFmtId="10" fontId="2" fillId="0" borderId="0" xfId="0" applyNumberFormat="1" applyFont="1"/>
    <xf numFmtId="10" fontId="2" fillId="0" borderId="0" xfId="2" applyNumberFormat="1" applyFont="1"/>
    <xf numFmtId="0" fontId="0" fillId="0" borderId="1" xfId="0" applyBorder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Continuous"/>
    </xf>
    <xf numFmtId="165" fontId="0" fillId="0" borderId="0" xfId="0" applyNumberFormat="1"/>
    <xf numFmtId="165" fontId="0" fillId="0" borderId="1" xfId="0" applyNumberFormat="1" applyBorder="1"/>
    <xf numFmtId="165" fontId="0" fillId="2" borderId="1" xfId="0" applyNumberFormat="1" applyFill="1" applyBorder="1"/>
    <xf numFmtId="14" fontId="0" fillId="0" borderId="0" xfId="0" applyNumberFormat="1" applyAlignment="1">
      <alignment horizontal="left"/>
    </xf>
    <xf numFmtId="14" fontId="2" fillId="2" borderId="0" xfId="0" applyNumberFormat="1" applyFont="1" applyFill="1"/>
    <xf numFmtId="0" fontId="0" fillId="2" borderId="0" xfId="0" applyFill="1"/>
    <xf numFmtId="2" fontId="2" fillId="2" borderId="0" xfId="0" applyNumberFormat="1" applyFont="1" applyFill="1"/>
    <xf numFmtId="164" fontId="0" fillId="0" borderId="0" xfId="0" applyNumberFormat="1"/>
    <xf numFmtId="0" fontId="2" fillId="0" borderId="0" xfId="0" applyFont="1"/>
    <xf numFmtId="0" fontId="0" fillId="0" borderId="0" xfId="0" applyAlignment="1">
      <alignment horizontal="center"/>
    </xf>
    <xf numFmtId="0" fontId="2" fillId="2" borderId="0" xfId="0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PTT vs. SET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Data!$W$3:$W$62</c:f>
              <c:numCache>
                <c:formatCode>0.00%</c:formatCode>
                <c:ptCount val="60"/>
                <c:pt idx="0">
                  <c:v>-4.8299806676891446E-2</c:v>
                </c:pt>
                <c:pt idx="1">
                  <c:v>-1.784255634851133E-2</c:v>
                </c:pt>
                <c:pt idx="2">
                  <c:v>-5.0515268970361911E-2</c:v>
                </c:pt>
                <c:pt idx="3">
                  <c:v>2.0011286317134464E-2</c:v>
                </c:pt>
                <c:pt idx="4">
                  <c:v>1.5164640922906411E-2</c:v>
                </c:pt>
                <c:pt idx="5">
                  <c:v>6.4709037392119251E-2</c:v>
                </c:pt>
                <c:pt idx="6">
                  <c:v>-7.8088577023171013E-2</c:v>
                </c:pt>
                <c:pt idx="7">
                  <c:v>-2.8202402783483432E-2</c:v>
                </c:pt>
                <c:pt idx="8">
                  <c:v>5.7115090207634049E-3</c:v>
                </c:pt>
                <c:pt idx="9">
                  <c:v>-2.5777101315605365E-2</c:v>
                </c:pt>
                <c:pt idx="10">
                  <c:v>1.7780734515215149E-3</c:v>
                </c:pt>
                <c:pt idx="11">
                  <c:v>3.9778614333920215E-2</c:v>
                </c:pt>
                <c:pt idx="12">
                  <c:v>3.1959984983748364E-2</c:v>
                </c:pt>
                <c:pt idx="13">
                  <c:v>-1.5246097175024067E-2</c:v>
                </c:pt>
                <c:pt idx="14">
                  <c:v>2.7001800476680556E-2</c:v>
                </c:pt>
                <c:pt idx="15">
                  <c:v>3.5357547442328871E-2</c:v>
                </c:pt>
                <c:pt idx="16">
                  <c:v>3.1161106807624368E-2</c:v>
                </c:pt>
                <c:pt idx="17">
                  <c:v>-1.1563082761604656E-3</c:v>
                </c:pt>
                <c:pt idx="18">
                  <c:v>6.5280400088204901E-3</c:v>
                </c:pt>
                <c:pt idx="19">
                  <c:v>-1.1176699734654315E-3</c:v>
                </c:pt>
                <c:pt idx="20">
                  <c:v>-8.9751100227295107E-4</c:v>
                </c:pt>
                <c:pt idx="21">
                  <c:v>1.3712418835947655E-2</c:v>
                </c:pt>
                <c:pt idx="22">
                  <c:v>-1.1175827400142979E-2</c:v>
                </c:pt>
                <c:pt idx="23">
                  <c:v>2.0142694019653948E-2</c:v>
                </c:pt>
                <c:pt idx="24">
                  <c:v>2.0263461475988658E-2</c:v>
                </c:pt>
                <c:pt idx="25">
                  <c:v>8.29647918506826E-3</c:v>
                </c:pt>
                <c:pt idx="26">
                  <c:v>7.0153328473833562E-3</c:v>
                </c:pt>
                <c:pt idx="27">
                  <c:v>-4.1454702852543365E-2</c:v>
                </c:pt>
                <c:pt idx="28">
                  <c:v>2.1281962602657783E-2</c:v>
                </c:pt>
                <c:pt idx="29">
                  <c:v>5.3653386094818137E-2</c:v>
                </c:pt>
                <c:pt idx="30">
                  <c:v>1.2966278505546124E-2</c:v>
                </c:pt>
                <c:pt idx="31">
                  <c:v>1.5170013650674068E-2</c:v>
                </c:pt>
                <c:pt idx="32">
                  <c:v>4.3783904462339658E-3</c:v>
                </c:pt>
                <c:pt idx="33">
                  <c:v>6.2031613175685466E-2</c:v>
                </c:pt>
                <c:pt idx="34">
                  <c:v>2.5357280302939534E-2</c:v>
                </c:pt>
                <c:pt idx="35">
                  <c:v>8.4957388205297579E-3</c:v>
                </c:pt>
                <c:pt idx="36">
                  <c:v>-5.4168582579753884E-2</c:v>
                </c:pt>
                <c:pt idx="37">
                  <c:v>-2.670512046895003E-2</c:v>
                </c:pt>
                <c:pt idx="38">
                  <c:v>3.2393282178599943E-2</c:v>
                </c:pt>
                <c:pt idx="39">
                  <c:v>-2.2949841424597786E-2</c:v>
                </c:pt>
                <c:pt idx="40">
                  <c:v>-3.6175120649612674E-2</c:v>
                </c:pt>
                <c:pt idx="41">
                  <c:v>-4.4284020688839382E-2</c:v>
                </c:pt>
                <c:pt idx="42">
                  <c:v>3.391621358187952E-3</c:v>
                </c:pt>
                <c:pt idx="43">
                  <c:v>-2.0864805099447149E-2</c:v>
                </c:pt>
                <c:pt idx="44">
                  <c:v>1.8812276962993542E-2</c:v>
                </c:pt>
                <c:pt idx="45">
                  <c:v>-4.6304038248405566E-2</c:v>
                </c:pt>
                <c:pt idx="46">
                  <c:v>3.4035688247290767E-3</c:v>
                </c:pt>
                <c:pt idx="47">
                  <c:v>5.4114918649849096E-2</c:v>
                </c:pt>
                <c:pt idx="48">
                  <c:v>-6.2306880599686469E-2</c:v>
                </c:pt>
                <c:pt idx="49">
                  <c:v>4.4765622193726181E-3</c:v>
                </c:pt>
                <c:pt idx="50">
                  <c:v>-3.3421683189102194E-3</c:v>
                </c:pt>
                <c:pt idx="51">
                  <c:v>1.5319103886352355E-2</c:v>
                </c:pt>
                <c:pt idx="52">
                  <c:v>4.294748450111753E-2</c:v>
                </c:pt>
                <c:pt idx="53">
                  <c:v>8.6514428277631519E-3</c:v>
                </c:pt>
                <c:pt idx="54">
                  <c:v>4.6618413037181464E-2</c:v>
                </c:pt>
                <c:pt idx="55">
                  <c:v>-1.2149363123799923E-4</c:v>
                </c:pt>
                <c:pt idx="56">
                  <c:v>3.3700033364668175E-2</c:v>
                </c:pt>
                <c:pt idx="57">
                  <c:v>4.2930454854398566E-2</c:v>
                </c:pt>
                <c:pt idx="58">
                  <c:v>3.9654088109081151E-2</c:v>
                </c:pt>
                <c:pt idx="59">
                  <c:v>-2.1912356502794383E-2</c:v>
                </c:pt>
              </c:numCache>
            </c:numRef>
          </c:xVal>
          <c:yVal>
            <c:numRef>
              <c:f>Data!$S$3:$S$62</c:f>
              <c:numCache>
                <c:formatCode>0.00%</c:formatCode>
                <c:ptCount val="60"/>
                <c:pt idx="0">
                  <c:v>-6.8083815626627311E-2</c:v>
                </c:pt>
                <c:pt idx="1">
                  <c:v>-3.6562924315017328E-2</c:v>
                </c:pt>
                <c:pt idx="2">
                  <c:v>-4.7524758987919587E-2</c:v>
                </c:pt>
                <c:pt idx="3">
                  <c:v>3.0993669473580416E-2</c:v>
                </c:pt>
                <c:pt idx="4">
                  <c:v>2.210454227472651E-2</c:v>
                </c:pt>
                <c:pt idx="5">
                  <c:v>6.5448266893142371E-2</c:v>
                </c:pt>
                <c:pt idx="6">
                  <c:v>-8.3667601116924117E-2</c:v>
                </c:pt>
                <c:pt idx="7">
                  <c:v>-7.7576977039004041E-2</c:v>
                </c:pt>
                <c:pt idx="8">
                  <c:v>2.1369603950493209E-2</c:v>
                </c:pt>
                <c:pt idx="9">
                  <c:v>-9.1762004129400596E-3</c:v>
                </c:pt>
                <c:pt idx="10">
                  <c:v>0.15234650345545644</c:v>
                </c:pt>
                <c:pt idx="11">
                  <c:v>0.116085751865528</c:v>
                </c:pt>
                <c:pt idx="12">
                  <c:v>6.5847301890271603E-2</c:v>
                </c:pt>
                <c:pt idx="13">
                  <c:v>-2.1167093295204446E-2</c:v>
                </c:pt>
                <c:pt idx="14">
                  <c:v>2.7359318748229507E-2</c:v>
                </c:pt>
                <c:pt idx="15">
                  <c:v>2.0543353685902307E-2</c:v>
                </c:pt>
                <c:pt idx="16">
                  <c:v>4.6941264600986646E-2</c:v>
                </c:pt>
                <c:pt idx="17">
                  <c:v>4.6539240937991957E-2</c:v>
                </c:pt>
                <c:pt idx="18">
                  <c:v>-6.0660508503872355E-2</c:v>
                </c:pt>
                <c:pt idx="19">
                  <c:v>8.0143605761579841E-3</c:v>
                </c:pt>
                <c:pt idx="20">
                  <c:v>2.861238882262777E-3</c:v>
                </c:pt>
                <c:pt idx="21">
                  <c:v>-2.8043073149253074E-3</c:v>
                </c:pt>
                <c:pt idx="22">
                  <c:v>-1.9606109190793954E-2</c:v>
                </c:pt>
                <c:pt idx="23">
                  <c:v>8.3712899234917301E-2</c:v>
                </c:pt>
                <c:pt idx="24">
                  <c:v>6.3681004966172447E-2</c:v>
                </c:pt>
                <c:pt idx="25">
                  <c:v>6.4345276058977979E-3</c:v>
                </c:pt>
                <c:pt idx="26">
                  <c:v>1.8857663557254087E-2</c:v>
                </c:pt>
                <c:pt idx="27">
                  <c:v>-3.0410644569855302E-2</c:v>
                </c:pt>
                <c:pt idx="28">
                  <c:v>7.3896606463481937E-2</c:v>
                </c:pt>
                <c:pt idx="29">
                  <c:v>5.2549386194565909E-2</c:v>
                </c:pt>
                <c:pt idx="30">
                  <c:v>3.8187530527699208E-2</c:v>
                </c:pt>
                <c:pt idx="31">
                  <c:v>-1.1814910344824276E-2</c:v>
                </c:pt>
                <c:pt idx="32">
                  <c:v>8.4188656567123224E-2</c:v>
                </c:pt>
                <c:pt idx="33">
                  <c:v>9.1333885758130687E-2</c:v>
                </c:pt>
                <c:pt idx="34">
                  <c:v>9.9921659260308424E-2</c:v>
                </c:pt>
                <c:pt idx="35">
                  <c:v>-3.4753291340833187E-2</c:v>
                </c:pt>
                <c:pt idx="36">
                  <c:v>-4.8972024134580024E-2</c:v>
                </c:pt>
                <c:pt idx="37">
                  <c:v>-7.1370732305374066E-2</c:v>
                </c:pt>
                <c:pt idx="38">
                  <c:v>0.14360694065706592</c:v>
                </c:pt>
                <c:pt idx="39">
                  <c:v>-8.5819996105453669E-2</c:v>
                </c:pt>
                <c:pt idx="40">
                  <c:v>-0.18025984609614584</c:v>
                </c:pt>
                <c:pt idx="41">
                  <c:v>-9.4268607935020204E-2</c:v>
                </c:pt>
                <c:pt idx="42">
                  <c:v>3.2120989025138838E-2</c:v>
                </c:pt>
                <c:pt idx="43">
                  <c:v>-2.7583884702399409E-2</c:v>
                </c:pt>
                <c:pt idx="44">
                  <c:v>0.10007899764785805</c:v>
                </c:pt>
                <c:pt idx="45">
                  <c:v>-4.6694569323462609E-2</c:v>
                </c:pt>
                <c:pt idx="46">
                  <c:v>-1.0916432804092224E-2</c:v>
                </c:pt>
                <c:pt idx="47">
                  <c:v>6.5723496264369824E-2</c:v>
                </c:pt>
                <c:pt idx="48">
                  <c:v>-0.15640130561918197</c:v>
                </c:pt>
                <c:pt idx="49">
                  <c:v>3.826249048533889E-2</c:v>
                </c:pt>
                <c:pt idx="50">
                  <c:v>1.9522877361345826E-2</c:v>
                </c:pt>
                <c:pt idx="51">
                  <c:v>0.13771632102496287</c:v>
                </c:pt>
                <c:pt idx="52">
                  <c:v>3.3107399199603497E-3</c:v>
                </c:pt>
                <c:pt idx="53">
                  <c:v>1.1747184905647927E-4</c:v>
                </c:pt>
                <c:pt idx="54">
                  <c:v>7.8483480010453535E-2</c:v>
                </c:pt>
                <c:pt idx="55">
                  <c:v>-6.3843057730021704E-2</c:v>
                </c:pt>
                <c:pt idx="56">
                  <c:v>4.3741553554789342E-2</c:v>
                </c:pt>
                <c:pt idx="57">
                  <c:v>4.4907092435924119E-2</c:v>
                </c:pt>
                <c:pt idx="58">
                  <c:v>5.8463274122643336E-2</c:v>
                </c:pt>
                <c:pt idx="59">
                  <c:v>-3.8334313231505102E-2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FC-4F50-94CC-5F22B29C3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48889167"/>
        <c:axId val="1348894575"/>
      </c:scatterChart>
      <c:valAx>
        <c:axId val="13488891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894575"/>
        <c:crosses val="autoZero"/>
        <c:crossBetween val="midCat"/>
      </c:valAx>
      <c:valAx>
        <c:axId val="1348894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88891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454270</xdr:colOff>
      <xdr:row>2</xdr:row>
      <xdr:rowOff>27842</xdr:rowOff>
    </xdr:from>
    <xdr:to>
      <xdr:col>31</xdr:col>
      <xdr:colOff>205154</xdr:colOff>
      <xdr:row>17</xdr:row>
      <xdr:rowOff>23446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5"/>
  <sheetViews>
    <sheetView tabSelected="1" zoomScale="130" zoomScaleNormal="130" workbookViewId="0">
      <pane ySplit="2" topLeftCell="A3" activePane="bottomLeft" state="frozen"/>
      <selection pane="bottomLeft" activeCell="J61" sqref="J61"/>
    </sheetView>
  </sheetViews>
  <sheetFormatPr defaultRowHeight="15" x14ac:dyDescent="0.25"/>
  <cols>
    <col min="1" max="1" width="25.7109375" customWidth="1"/>
    <col min="2" max="4" width="9.5703125" hidden="1" customWidth="1"/>
    <col min="5" max="7" width="10.42578125" hidden="1" customWidth="1"/>
    <col min="8" max="8" width="9" hidden="1" customWidth="1"/>
    <col min="9" max="9" width="4.28515625" hidden="1" customWidth="1"/>
    <col min="10" max="11" width="9" customWidth="1"/>
    <col min="12" max="13" width="9" bestFit="1" customWidth="1"/>
    <col min="14" max="16" width="9" customWidth="1"/>
    <col min="17" max="17" width="3.140625" customWidth="1"/>
  </cols>
  <sheetData>
    <row r="1" spans="1:23" x14ac:dyDescent="0.25">
      <c r="B1" s="22" t="s">
        <v>1</v>
      </c>
      <c r="C1" s="22"/>
      <c r="D1" s="22"/>
      <c r="E1" s="22"/>
      <c r="F1" s="22"/>
      <c r="G1" s="22"/>
      <c r="J1" t="s">
        <v>9</v>
      </c>
      <c r="R1" t="s">
        <v>12</v>
      </c>
    </row>
    <row r="2" spans="1:23" x14ac:dyDescent="0.25">
      <c r="A2" s="2" t="s">
        <v>0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2</v>
      </c>
      <c r="H2" s="2" t="s">
        <v>8</v>
      </c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2</v>
      </c>
      <c r="P2" s="2" t="s">
        <v>8</v>
      </c>
      <c r="R2" s="2" t="s">
        <v>3</v>
      </c>
      <c r="S2" s="2" t="s">
        <v>4</v>
      </c>
      <c r="T2" s="2" t="s">
        <v>5</v>
      </c>
      <c r="U2" s="2" t="s">
        <v>6</v>
      </c>
      <c r="V2" s="2" t="s">
        <v>7</v>
      </c>
      <c r="W2" s="2" t="s">
        <v>2</v>
      </c>
    </row>
    <row r="3" spans="1:23" x14ac:dyDescent="0.25">
      <c r="A3" s="16">
        <v>43465</v>
      </c>
      <c r="B3" s="5">
        <v>2019.74</v>
      </c>
      <c r="C3" s="5">
        <v>2612.06</v>
      </c>
      <c r="D3" s="5">
        <v>1601.26</v>
      </c>
      <c r="E3" s="5">
        <v>13721.07</v>
      </c>
      <c r="F3" s="5">
        <v>18846.36</v>
      </c>
      <c r="G3" s="5">
        <v>9774.16</v>
      </c>
      <c r="H3" s="4">
        <v>2.5118466799083272</v>
      </c>
      <c r="J3" s="3">
        <f>B3/B4-1</f>
        <v>2.4577814527542818E-2</v>
      </c>
      <c r="K3" s="3">
        <f t="shared" ref="K3:N3" si="0">C3/C4-1</f>
        <v>-6.5990610060037036E-2</v>
      </c>
      <c r="L3" s="3">
        <f t="shared" si="0"/>
        <v>-3.9568625804478064E-2</v>
      </c>
      <c r="M3" s="3">
        <f t="shared" si="0"/>
        <v>-3.3613131694454013E-2</v>
      </c>
      <c r="N3" s="3">
        <f t="shared" si="0"/>
        <v>-7.2897148448241578E-2</v>
      </c>
      <c r="O3" s="3">
        <f>G3/G4-1</f>
        <v>-4.6206601110301171E-2</v>
      </c>
      <c r="P3" s="3">
        <f>H3/100/12</f>
        <v>2.0932055665902724E-3</v>
      </c>
      <c r="R3" s="6">
        <f>J3-$P3</f>
        <v>2.2484608960952546E-2</v>
      </c>
      <c r="S3" s="6">
        <f t="shared" ref="S3:W3" si="1">K3-$P3</f>
        <v>-6.8083815626627311E-2</v>
      </c>
      <c r="T3" s="6">
        <f t="shared" si="1"/>
        <v>-4.1661831371068339E-2</v>
      </c>
      <c r="U3" s="6">
        <f t="shared" si="1"/>
        <v>-3.5706337261044288E-2</v>
      </c>
      <c r="V3" s="6">
        <f t="shared" si="1"/>
        <v>-7.4990354014831853E-2</v>
      </c>
      <c r="W3" s="6">
        <f t="shared" si="1"/>
        <v>-4.8299806676891446E-2</v>
      </c>
    </row>
    <row r="4" spans="1:23" x14ac:dyDescent="0.25">
      <c r="A4" s="16">
        <v>43434</v>
      </c>
      <c r="B4" s="5">
        <v>1971.29</v>
      </c>
      <c r="C4" s="5">
        <v>2796.61</v>
      </c>
      <c r="D4" s="5">
        <v>1667.23</v>
      </c>
      <c r="E4" s="5">
        <v>14198.32</v>
      </c>
      <c r="F4" s="5">
        <v>20328.23</v>
      </c>
      <c r="G4" s="5">
        <v>10247.67</v>
      </c>
      <c r="H4" s="4">
        <v>2.6998104508196712</v>
      </c>
      <c r="J4" s="3">
        <f t="shared" ref="J4:J62" si="2">B4/B5-1</f>
        <v>-3.9059736637325759E-3</v>
      </c>
      <c r="K4" s="3">
        <f t="shared" ref="K4:K62" si="3">C4/C5-1</f>
        <v>-3.4313082272667605E-2</v>
      </c>
      <c r="L4" s="3">
        <f t="shared" ref="L4:L62" si="4">D4/D5-1</f>
        <v>1.0908054619097385E-2</v>
      </c>
      <c r="M4" s="3">
        <f t="shared" ref="M4:M62" si="5">E4/E5-1</f>
        <v>-8.9286172445466216E-2</v>
      </c>
      <c r="N4" s="3">
        <f t="shared" ref="N4:N62" si="6">F4/F5-1</f>
        <v>9.1836668926082554E-2</v>
      </c>
      <c r="O4" s="3">
        <f>G4/G5-1</f>
        <v>-1.5592714306161604E-2</v>
      </c>
      <c r="P4" s="3">
        <f t="shared" ref="P4:P62" si="7">H4/100/12</f>
        <v>2.2498420423497259E-3</v>
      </c>
      <c r="R4" s="6">
        <f t="shared" ref="R4:R62" si="8">J4-$P4</f>
        <v>-6.1558157060823022E-3</v>
      </c>
      <c r="S4" s="6">
        <f t="shared" ref="S4:S62" si="9">K4-$P4</f>
        <v>-3.6562924315017328E-2</v>
      </c>
      <c r="T4" s="6">
        <f t="shared" ref="T4:T62" si="10">L4-$P4</f>
        <v>8.6582125767476585E-3</v>
      </c>
      <c r="U4" s="6">
        <f t="shared" ref="U4:U62" si="11">M4-$P4</f>
        <v>-9.1536014487815939E-2</v>
      </c>
      <c r="V4" s="6">
        <f t="shared" ref="V4:V62" si="12">N4-$P4</f>
        <v>8.9586826883732831E-2</v>
      </c>
      <c r="W4" s="6">
        <f t="shared" ref="W4:W62" si="13">O4-$P4</f>
        <v>-1.784255634851133E-2</v>
      </c>
    </row>
    <row r="5" spans="1:23" x14ac:dyDescent="0.25">
      <c r="A5" s="16">
        <v>43404</v>
      </c>
      <c r="B5" s="5">
        <v>1979.02</v>
      </c>
      <c r="C5" s="5">
        <v>2895.98</v>
      </c>
      <c r="D5" s="5">
        <v>1649.24</v>
      </c>
      <c r="E5" s="5">
        <v>15590.32</v>
      </c>
      <c r="F5" s="5">
        <v>18618.38</v>
      </c>
      <c r="G5" s="5">
        <v>10409.99</v>
      </c>
      <c r="H5" s="4">
        <v>2.836928181108509</v>
      </c>
      <c r="J5" s="3">
        <f t="shared" si="2"/>
        <v>-2.2904004621286611E-2</v>
      </c>
      <c r="K5" s="3">
        <f t="shared" si="3"/>
        <v>-4.5160652170329163E-2</v>
      </c>
      <c r="L5" s="3">
        <f t="shared" si="4"/>
        <v>-7.7177884588483514E-2</v>
      </c>
      <c r="M5" s="3">
        <f t="shared" si="5"/>
        <v>-2.4875484972194828E-2</v>
      </c>
      <c r="N5" s="3">
        <f t="shared" si="6"/>
        <v>-3.9215989827807496E-2</v>
      </c>
      <c r="O5" s="3">
        <f t="shared" ref="O5:O62" si="14">G5/G6-1</f>
        <v>-4.8151162152771487E-2</v>
      </c>
      <c r="P5" s="3">
        <f t="shared" si="7"/>
        <v>2.3641068175904241E-3</v>
      </c>
      <c r="R5" s="6">
        <f t="shared" si="8"/>
        <v>-2.5268111438877035E-2</v>
      </c>
      <c r="S5" s="6">
        <f t="shared" si="9"/>
        <v>-4.7524758987919587E-2</v>
      </c>
      <c r="T5" s="6">
        <f t="shared" si="10"/>
        <v>-7.9541991406073945E-2</v>
      </c>
      <c r="U5" s="6">
        <f t="shared" si="11"/>
        <v>-2.7239591789785252E-2</v>
      </c>
      <c r="V5" s="6">
        <f t="shared" si="12"/>
        <v>-4.158009664539792E-2</v>
      </c>
      <c r="W5" s="6">
        <f t="shared" si="13"/>
        <v>-5.0515268970361911E-2</v>
      </c>
    </row>
    <row r="6" spans="1:23" x14ac:dyDescent="0.25">
      <c r="A6" s="16">
        <v>43371</v>
      </c>
      <c r="B6" s="5">
        <v>2025.41</v>
      </c>
      <c r="C6" s="5">
        <v>3032.95</v>
      </c>
      <c r="D6" s="5">
        <v>1787.17</v>
      </c>
      <c r="E6" s="5">
        <v>15988.03</v>
      </c>
      <c r="F6" s="5">
        <v>19378.32</v>
      </c>
      <c r="G6" s="5">
        <v>10936.6</v>
      </c>
      <c r="H6" s="4">
        <v>2.808823161543716</v>
      </c>
      <c r="J6" s="3">
        <f t="shared" si="2"/>
        <v>-1.872523085569211E-2</v>
      </c>
      <c r="K6" s="3">
        <f t="shared" si="3"/>
        <v>3.3334355441533514E-2</v>
      </c>
      <c r="L6" s="3">
        <f t="shared" si="4"/>
        <v>1.7136580424117698E-2</v>
      </c>
      <c r="M6" s="3">
        <f t="shared" si="5"/>
        <v>-4.9503440781648589E-3</v>
      </c>
      <c r="N6" s="3">
        <f t="shared" si="6"/>
        <v>-2.3760249390930688E-2</v>
      </c>
      <c r="O6" s="3">
        <f t="shared" si="14"/>
        <v>2.2351972285087562E-2</v>
      </c>
      <c r="P6" s="3">
        <f t="shared" si="7"/>
        <v>2.3406859679530969E-3</v>
      </c>
      <c r="R6" s="6">
        <f t="shared" si="8"/>
        <v>-2.1065916823645208E-2</v>
      </c>
      <c r="S6" s="6">
        <f t="shared" si="9"/>
        <v>3.0993669473580416E-2</v>
      </c>
      <c r="T6" s="6">
        <f t="shared" si="10"/>
        <v>1.4795894456164601E-2</v>
      </c>
      <c r="U6" s="6">
        <f t="shared" si="11"/>
        <v>-7.2910300461179554E-3</v>
      </c>
      <c r="V6" s="6">
        <f t="shared" si="12"/>
        <v>-2.6100935358883786E-2</v>
      </c>
      <c r="W6" s="6">
        <f t="shared" si="13"/>
        <v>2.0011286317134464E-2</v>
      </c>
    </row>
    <row r="7" spans="1:23" x14ac:dyDescent="0.25">
      <c r="A7" s="16">
        <v>43343</v>
      </c>
      <c r="B7" s="5">
        <v>2064.06</v>
      </c>
      <c r="C7" s="5">
        <v>2935.11</v>
      </c>
      <c r="D7" s="5">
        <v>1757.06</v>
      </c>
      <c r="E7" s="5">
        <v>16067.57</v>
      </c>
      <c r="F7" s="5">
        <v>19849.96</v>
      </c>
      <c r="G7" s="5">
        <v>10697.49</v>
      </c>
      <c r="H7" s="4">
        <v>2.7413097049180331</v>
      </c>
      <c r="J7" s="3">
        <f t="shared" si="2"/>
        <v>7.5466172019915678E-3</v>
      </c>
      <c r="K7" s="3">
        <f t="shared" si="3"/>
        <v>2.4388967028824871E-2</v>
      </c>
      <c r="L7" s="3">
        <f t="shared" si="4"/>
        <v>5.7138903428815446E-2</v>
      </c>
      <c r="M7" s="3">
        <f t="shared" si="5"/>
        <v>1.9534623416293861E-2</v>
      </c>
      <c r="N7" s="3">
        <f t="shared" si="6"/>
        <v>-9.4340987903094309E-3</v>
      </c>
      <c r="O7" s="3">
        <f t="shared" si="14"/>
        <v>1.7449065677004771E-2</v>
      </c>
      <c r="P7" s="3">
        <f t="shared" si="7"/>
        <v>2.2844247540983608E-3</v>
      </c>
      <c r="R7" s="6">
        <f t="shared" si="8"/>
        <v>5.2621924478932075E-3</v>
      </c>
      <c r="S7" s="6">
        <f t="shared" si="9"/>
        <v>2.210454227472651E-2</v>
      </c>
      <c r="T7" s="6">
        <f t="shared" si="10"/>
        <v>5.4854478674717086E-2</v>
      </c>
      <c r="U7" s="6">
        <f t="shared" si="11"/>
        <v>1.7250198662195501E-2</v>
      </c>
      <c r="V7" s="6">
        <f t="shared" si="12"/>
        <v>-1.1718523544407791E-2</v>
      </c>
      <c r="W7" s="6">
        <f t="shared" si="13"/>
        <v>1.5164640922906411E-2</v>
      </c>
    </row>
    <row r="8" spans="1:23" x14ac:dyDescent="0.25">
      <c r="A8" s="16">
        <v>43312</v>
      </c>
      <c r="B8" s="5">
        <v>2048.6</v>
      </c>
      <c r="C8" s="5">
        <v>2865.23</v>
      </c>
      <c r="D8" s="5">
        <v>1662.09</v>
      </c>
      <c r="E8" s="5">
        <v>15759.71</v>
      </c>
      <c r="F8" s="5">
        <v>20039.009999999998</v>
      </c>
      <c r="G8" s="5">
        <v>10514.03</v>
      </c>
      <c r="H8" s="4">
        <v>2.713267529371584</v>
      </c>
      <c r="J8" s="3">
        <f t="shared" si="2"/>
        <v>5.158872747805554E-2</v>
      </c>
      <c r="K8" s="3">
        <f t="shared" si="3"/>
        <v>6.7709323167618685E-2</v>
      </c>
      <c r="L8" s="3">
        <f t="shared" si="4"/>
        <v>0.18143498905348165</v>
      </c>
      <c r="M8" s="3">
        <f t="shared" si="5"/>
        <v>9.1892479867861976E-2</v>
      </c>
      <c r="N8" s="3">
        <f t="shared" si="6"/>
        <v>6.0000359698530126E-2</v>
      </c>
      <c r="O8" s="3">
        <f t="shared" si="14"/>
        <v>6.6970093666595565E-2</v>
      </c>
      <c r="P8" s="3">
        <f t="shared" si="7"/>
        <v>2.2610562744763197E-3</v>
      </c>
      <c r="R8" s="6">
        <f t="shared" si="8"/>
        <v>4.9327671203579219E-2</v>
      </c>
      <c r="S8" s="6">
        <f t="shared" si="9"/>
        <v>6.5448266893142371E-2</v>
      </c>
      <c r="T8" s="6">
        <f t="shared" si="10"/>
        <v>0.17917393277900534</v>
      </c>
      <c r="U8" s="6">
        <f t="shared" si="11"/>
        <v>8.9631423593385662E-2</v>
      </c>
      <c r="V8" s="6">
        <f t="shared" si="12"/>
        <v>5.7739303424053805E-2</v>
      </c>
      <c r="W8" s="6">
        <f t="shared" si="13"/>
        <v>6.4709037392119251E-2</v>
      </c>
    </row>
    <row r="9" spans="1:23" x14ac:dyDescent="0.25">
      <c r="A9" s="16">
        <v>43280</v>
      </c>
      <c r="B9" s="5">
        <v>1948.1</v>
      </c>
      <c r="C9" s="5">
        <v>2683.53</v>
      </c>
      <c r="D9" s="5">
        <v>1406.84</v>
      </c>
      <c r="E9" s="5">
        <v>14433.39</v>
      </c>
      <c r="F9" s="5">
        <v>18904.72</v>
      </c>
      <c r="G9" s="5">
        <v>9854.1</v>
      </c>
      <c r="H9" s="4">
        <v>2.7912840849909579</v>
      </c>
      <c r="J9" s="3">
        <f t="shared" si="2"/>
        <v>-8.0291005915483771E-2</v>
      </c>
      <c r="K9" s="3">
        <f t="shared" si="3"/>
        <v>-8.1341531046098314E-2</v>
      </c>
      <c r="L9" s="3">
        <f t="shared" si="4"/>
        <v>-0.10901974692523031</v>
      </c>
      <c r="M9" s="3">
        <f t="shared" si="5"/>
        <v>-2.8871993271656904E-2</v>
      </c>
      <c r="N9" s="3">
        <f t="shared" si="6"/>
        <v>-6.5420542266802717E-2</v>
      </c>
      <c r="O9" s="3">
        <f t="shared" si="14"/>
        <v>-7.576250695234521E-2</v>
      </c>
      <c r="P9" s="3">
        <f t="shared" si="7"/>
        <v>2.3260700708257983E-3</v>
      </c>
      <c r="R9" s="6">
        <f t="shared" si="8"/>
        <v>-8.2617075986309574E-2</v>
      </c>
      <c r="S9" s="6">
        <f t="shared" si="9"/>
        <v>-8.3667601116924117E-2</v>
      </c>
      <c r="T9" s="6">
        <f t="shared" si="10"/>
        <v>-0.11134581699605611</v>
      </c>
      <c r="U9" s="6">
        <f t="shared" si="11"/>
        <v>-3.1198063342482703E-2</v>
      </c>
      <c r="V9" s="6">
        <f t="shared" si="12"/>
        <v>-6.774661233762852E-2</v>
      </c>
      <c r="W9" s="6">
        <f t="shared" si="13"/>
        <v>-7.8088577023171013E-2</v>
      </c>
    </row>
    <row r="10" spans="1:23" x14ac:dyDescent="0.25">
      <c r="A10" s="16">
        <v>43251</v>
      </c>
      <c r="B10" s="5">
        <v>2118.17</v>
      </c>
      <c r="C10" s="5">
        <v>2921.14</v>
      </c>
      <c r="D10" s="5">
        <v>1578.98</v>
      </c>
      <c r="E10" s="5">
        <v>14862.5</v>
      </c>
      <c r="F10" s="5">
        <v>20228.05</v>
      </c>
      <c r="G10" s="5">
        <v>10661.87</v>
      </c>
      <c r="H10" s="4">
        <v>2.8285330678119349</v>
      </c>
      <c r="J10" s="3">
        <f t="shared" si="2"/>
        <v>-3.8598227132229823E-2</v>
      </c>
      <c r="K10" s="3">
        <f t="shared" si="3"/>
        <v>-7.5219866149160763E-2</v>
      </c>
      <c r="L10" s="3">
        <f t="shared" si="4"/>
        <v>1.5264525089375258E-2</v>
      </c>
      <c r="M10" s="3">
        <f t="shared" si="5"/>
        <v>-8.4134529468529951E-2</v>
      </c>
      <c r="N10" s="3">
        <f t="shared" si="6"/>
        <v>0.18888872562704795</v>
      </c>
      <c r="O10" s="3">
        <f t="shared" si="14"/>
        <v>-2.5845291893640154E-2</v>
      </c>
      <c r="P10" s="3">
        <f t="shared" si="7"/>
        <v>2.3571108898432793E-3</v>
      </c>
      <c r="R10" s="6">
        <f t="shared" si="8"/>
        <v>-4.0955338022073101E-2</v>
      </c>
      <c r="S10" s="6">
        <f t="shared" si="9"/>
        <v>-7.7576977039004041E-2</v>
      </c>
      <c r="T10" s="6">
        <f t="shared" si="10"/>
        <v>1.2907414199531978E-2</v>
      </c>
      <c r="U10" s="6">
        <f t="shared" si="11"/>
        <v>-8.6491640358373229E-2</v>
      </c>
      <c r="V10" s="6">
        <f t="shared" si="12"/>
        <v>0.18653161473720467</v>
      </c>
      <c r="W10" s="6">
        <f t="shared" si="13"/>
        <v>-2.8202402783483432E-2</v>
      </c>
    </row>
    <row r="11" spans="1:23" x14ac:dyDescent="0.25">
      <c r="A11" s="16">
        <v>43220</v>
      </c>
      <c r="B11" s="5">
        <v>2203.21</v>
      </c>
      <c r="C11" s="5">
        <v>3158.74</v>
      </c>
      <c r="D11" s="5">
        <v>1555.24</v>
      </c>
      <c r="E11" s="5">
        <v>16227.82</v>
      </c>
      <c r="F11" s="5">
        <v>17014.25</v>
      </c>
      <c r="G11" s="5">
        <v>10944.74</v>
      </c>
      <c r="H11" s="4">
        <v>2.6177533939873419</v>
      </c>
      <c r="J11" s="3">
        <f t="shared" si="2"/>
        <v>5.5556354054377755E-2</v>
      </c>
      <c r="K11" s="3">
        <f t="shared" si="3"/>
        <v>2.3551065112149328E-2</v>
      </c>
      <c r="L11" s="3">
        <f t="shared" si="4"/>
        <v>-5.7070275317242292E-2</v>
      </c>
      <c r="M11" s="3">
        <f t="shared" si="5"/>
        <v>1.8121611295076612E-2</v>
      </c>
      <c r="N11" s="3">
        <f t="shared" si="6"/>
        <v>-4.2553251354496502E-2</v>
      </c>
      <c r="O11" s="3">
        <f t="shared" si="14"/>
        <v>7.8929701824195231E-3</v>
      </c>
      <c r="P11" s="3">
        <f t="shared" si="7"/>
        <v>2.1814611616561182E-3</v>
      </c>
      <c r="R11" s="6">
        <f t="shared" si="8"/>
        <v>5.337489289272164E-2</v>
      </c>
      <c r="S11" s="6">
        <f t="shared" si="9"/>
        <v>2.1369603950493209E-2</v>
      </c>
      <c r="T11" s="6">
        <f t="shared" si="10"/>
        <v>-5.9251736478898406E-2</v>
      </c>
      <c r="U11" s="6">
        <f t="shared" si="11"/>
        <v>1.5940150133420494E-2</v>
      </c>
      <c r="V11" s="6">
        <f t="shared" si="12"/>
        <v>-4.4734712516152617E-2</v>
      </c>
      <c r="W11" s="6">
        <f t="shared" si="13"/>
        <v>5.7115090207634049E-3</v>
      </c>
    </row>
    <row r="12" spans="1:23" x14ac:dyDescent="0.25">
      <c r="A12" s="16">
        <v>43189</v>
      </c>
      <c r="B12" s="5">
        <v>2087.25</v>
      </c>
      <c r="C12" s="5">
        <v>3086.06</v>
      </c>
      <c r="D12" s="5">
        <v>1649.37</v>
      </c>
      <c r="E12" s="5">
        <v>15938.98</v>
      </c>
      <c r="F12" s="5">
        <v>17770.439999999999</v>
      </c>
      <c r="G12" s="5">
        <v>10859.03</v>
      </c>
      <c r="H12" s="4">
        <v>2.5595670741410479</v>
      </c>
      <c r="J12" s="3">
        <f t="shared" si="2"/>
        <v>-4.5937607130613678E-2</v>
      </c>
      <c r="K12" s="3">
        <f t="shared" si="3"/>
        <v>-7.0432278511558533E-3</v>
      </c>
      <c r="L12" s="3">
        <f t="shared" si="4"/>
        <v>-4.0271619592919805E-2</v>
      </c>
      <c r="M12" s="3">
        <f t="shared" si="5"/>
        <v>5.0505250226064113E-2</v>
      </c>
      <c r="N12" s="3">
        <f t="shared" si="6"/>
        <v>7.4266424776310735E-2</v>
      </c>
      <c r="O12" s="3">
        <f t="shared" si="14"/>
        <v>-2.3644128753821159E-2</v>
      </c>
      <c r="P12" s="3">
        <f t="shared" si="7"/>
        <v>2.1329725617842067E-3</v>
      </c>
      <c r="R12" s="6">
        <f t="shared" si="8"/>
        <v>-4.8070579692397884E-2</v>
      </c>
      <c r="S12" s="6">
        <f t="shared" si="9"/>
        <v>-9.1762004129400596E-3</v>
      </c>
      <c r="T12" s="6">
        <f t="shared" si="10"/>
        <v>-4.2404592154704011E-2</v>
      </c>
      <c r="U12" s="6">
        <f t="shared" si="11"/>
        <v>4.8372277664279907E-2</v>
      </c>
      <c r="V12" s="6">
        <f t="shared" si="12"/>
        <v>7.2133452214526522E-2</v>
      </c>
      <c r="W12" s="6">
        <f t="shared" si="13"/>
        <v>-2.5777101315605365E-2</v>
      </c>
    </row>
    <row r="13" spans="1:23" x14ac:dyDescent="0.25">
      <c r="A13" s="16">
        <v>43159</v>
      </c>
      <c r="B13" s="5">
        <v>2187.75</v>
      </c>
      <c r="C13" s="5">
        <v>3107.95</v>
      </c>
      <c r="D13" s="5">
        <v>1718.58</v>
      </c>
      <c r="E13" s="5">
        <v>15172.68</v>
      </c>
      <c r="F13" s="5">
        <v>16541.93</v>
      </c>
      <c r="G13" s="5">
        <v>11122</v>
      </c>
      <c r="H13" s="4">
        <v>2.5487811214587102</v>
      </c>
      <c r="J13" s="3">
        <f t="shared" si="2"/>
        <v>1.0713493735447388E-2</v>
      </c>
      <c r="K13" s="3">
        <f t="shared" si="3"/>
        <v>0.15447048772333871</v>
      </c>
      <c r="L13" s="3">
        <f t="shared" si="4"/>
        <v>-5.3963151144164168E-2</v>
      </c>
      <c r="M13" s="3">
        <f t="shared" si="5"/>
        <v>2.8571893424336192E-2</v>
      </c>
      <c r="N13" s="3">
        <f t="shared" si="6"/>
        <v>2.3148033607790275E-2</v>
      </c>
      <c r="O13" s="3">
        <f t="shared" si="14"/>
        <v>3.9020577194037731E-3</v>
      </c>
      <c r="P13" s="3">
        <f t="shared" si="7"/>
        <v>2.1239842678822582E-3</v>
      </c>
      <c r="R13" s="6">
        <f t="shared" si="8"/>
        <v>8.5895094675651294E-3</v>
      </c>
      <c r="S13" s="6">
        <f t="shared" si="9"/>
        <v>0.15234650345545644</v>
      </c>
      <c r="T13" s="6">
        <f t="shared" si="10"/>
        <v>-5.6087135412046428E-2</v>
      </c>
      <c r="U13" s="6">
        <f t="shared" si="11"/>
        <v>2.6447909156453935E-2</v>
      </c>
      <c r="V13" s="6">
        <f t="shared" si="12"/>
        <v>2.1024049339908018E-2</v>
      </c>
      <c r="W13" s="6">
        <f t="shared" si="13"/>
        <v>1.7780734515215149E-3</v>
      </c>
    </row>
    <row r="14" spans="1:23" x14ac:dyDescent="0.25">
      <c r="A14" s="16">
        <v>43131</v>
      </c>
      <c r="B14" s="5">
        <v>2164.56</v>
      </c>
      <c r="C14" s="5">
        <v>2692.1</v>
      </c>
      <c r="D14" s="5">
        <v>1816.61</v>
      </c>
      <c r="E14" s="5">
        <v>14751.21</v>
      </c>
      <c r="F14" s="5">
        <v>16167.68</v>
      </c>
      <c r="G14" s="5">
        <v>11078.77</v>
      </c>
      <c r="H14" s="4">
        <v>2.514781151672695</v>
      </c>
      <c r="J14" s="3">
        <f t="shared" si="2"/>
        <v>2.941442234069358E-2</v>
      </c>
      <c r="K14" s="3">
        <f t="shared" si="3"/>
        <v>0.11818140282525524</v>
      </c>
      <c r="L14" s="3">
        <f t="shared" si="4"/>
        <v>4.999682101138081E-2</v>
      </c>
      <c r="M14" s="3">
        <f t="shared" si="5"/>
        <v>7.8530937185496974E-3</v>
      </c>
      <c r="N14" s="3">
        <f t="shared" si="6"/>
        <v>3.3493312332360858E-2</v>
      </c>
      <c r="O14" s="3">
        <f t="shared" si="14"/>
        <v>4.1874265293647461E-2</v>
      </c>
      <c r="P14" s="3">
        <f t="shared" si="7"/>
        <v>2.0956509597272457E-3</v>
      </c>
      <c r="R14" s="6">
        <f t="shared" si="8"/>
        <v>2.7318771380966334E-2</v>
      </c>
      <c r="S14" s="6">
        <f t="shared" si="9"/>
        <v>0.116085751865528</v>
      </c>
      <c r="T14" s="6">
        <f t="shared" si="10"/>
        <v>4.7901170051653563E-2</v>
      </c>
      <c r="U14" s="6">
        <f t="shared" si="11"/>
        <v>5.7574427588224517E-3</v>
      </c>
      <c r="V14" s="6">
        <f t="shared" si="12"/>
        <v>3.1397661372633612E-2</v>
      </c>
      <c r="W14" s="6">
        <f t="shared" si="13"/>
        <v>3.9778614333920215E-2</v>
      </c>
    </row>
    <row r="15" spans="1:23" x14ac:dyDescent="0.25">
      <c r="A15" s="16">
        <v>43098</v>
      </c>
      <c r="B15" s="5">
        <v>2102.71</v>
      </c>
      <c r="C15" s="5">
        <v>2407.5700000000002</v>
      </c>
      <c r="D15" s="5">
        <v>1730.11</v>
      </c>
      <c r="E15" s="5">
        <v>14636.27</v>
      </c>
      <c r="F15" s="5">
        <v>15643.72</v>
      </c>
      <c r="G15" s="5">
        <v>10633.5</v>
      </c>
      <c r="H15" s="4">
        <v>2.5372042676311031</v>
      </c>
      <c r="J15" s="3">
        <f t="shared" si="2"/>
        <v>0.10745886615964784</v>
      </c>
      <c r="K15" s="3">
        <f t="shared" si="3"/>
        <v>6.7961638779964195E-2</v>
      </c>
      <c r="L15" s="3">
        <f t="shared" si="4"/>
        <v>-1.6390553401480545E-2</v>
      </c>
      <c r="M15" s="3">
        <f t="shared" si="5"/>
        <v>9.4555888925117682E-2</v>
      </c>
      <c r="N15" s="3">
        <f t="shared" si="6"/>
        <v>-1.8779875720765005E-2</v>
      </c>
      <c r="O15" s="3">
        <f t="shared" si="14"/>
        <v>3.4074321873440949E-2</v>
      </c>
      <c r="P15" s="3">
        <f t="shared" si="7"/>
        <v>2.1143368896925862E-3</v>
      </c>
      <c r="R15" s="6">
        <f t="shared" si="8"/>
        <v>0.10534452926995524</v>
      </c>
      <c r="S15" s="6">
        <f t="shared" si="9"/>
        <v>6.5847301890271603E-2</v>
      </c>
      <c r="T15" s="6">
        <f t="shared" si="10"/>
        <v>-1.850489029117313E-2</v>
      </c>
      <c r="U15" s="6">
        <f t="shared" si="11"/>
        <v>9.244155203542509E-2</v>
      </c>
      <c r="V15" s="6">
        <f t="shared" si="12"/>
        <v>-2.089421261045759E-2</v>
      </c>
      <c r="W15" s="6">
        <f t="shared" si="13"/>
        <v>3.1959984983748364E-2</v>
      </c>
    </row>
    <row r="16" spans="1:23" x14ac:dyDescent="0.25">
      <c r="A16" s="16">
        <v>43069</v>
      </c>
      <c r="B16" s="5">
        <v>1898.68</v>
      </c>
      <c r="C16" s="5">
        <v>2254.36</v>
      </c>
      <c r="D16" s="5">
        <v>1758.94</v>
      </c>
      <c r="E16" s="5">
        <v>13371.88</v>
      </c>
      <c r="F16" s="5">
        <v>15943.13</v>
      </c>
      <c r="G16" s="5">
        <v>10283.11</v>
      </c>
      <c r="H16" s="4">
        <v>2.5454080219178081</v>
      </c>
      <c r="J16" s="3">
        <f t="shared" si="2"/>
        <v>4.6219969142605288E-2</v>
      </c>
      <c r="K16" s="3">
        <f t="shared" si="3"/>
        <v>-1.9045919943606271E-2</v>
      </c>
      <c r="L16" s="3">
        <f t="shared" si="4"/>
        <v>4.095304603075034E-2</v>
      </c>
      <c r="M16" s="3">
        <f t="shared" si="5"/>
        <v>-0.10282754099944513</v>
      </c>
      <c r="N16" s="3">
        <f t="shared" si="6"/>
        <v>4.717590512387293E-3</v>
      </c>
      <c r="O16" s="3">
        <f t="shared" si="14"/>
        <v>-1.3124923823425894E-2</v>
      </c>
      <c r="P16" s="3">
        <f t="shared" si="7"/>
        <v>2.1211733515981734E-3</v>
      </c>
      <c r="R16" s="6">
        <f t="shared" si="8"/>
        <v>4.4098795791007117E-2</v>
      </c>
      <c r="S16" s="6">
        <f t="shared" si="9"/>
        <v>-2.1167093295204446E-2</v>
      </c>
      <c r="T16" s="6">
        <f t="shared" si="10"/>
        <v>3.8831872679152168E-2</v>
      </c>
      <c r="U16" s="6">
        <f t="shared" si="11"/>
        <v>-0.1049487143510433</v>
      </c>
      <c r="V16" s="6">
        <f t="shared" si="12"/>
        <v>2.5964171607891196E-3</v>
      </c>
      <c r="W16" s="6">
        <f t="shared" si="13"/>
        <v>-1.5246097175024067E-2</v>
      </c>
    </row>
    <row r="17" spans="1:23" x14ac:dyDescent="0.25">
      <c r="A17" s="16">
        <v>43039</v>
      </c>
      <c r="B17" s="5">
        <v>1814.8</v>
      </c>
      <c r="C17" s="5">
        <v>2298.13</v>
      </c>
      <c r="D17" s="5">
        <v>1689.74</v>
      </c>
      <c r="E17" s="5">
        <v>14904.47</v>
      </c>
      <c r="F17" s="5">
        <v>15868.27</v>
      </c>
      <c r="G17" s="5">
        <v>10419.870000000001</v>
      </c>
      <c r="H17" s="4">
        <v>2.462460865753425</v>
      </c>
      <c r="J17" s="3">
        <f t="shared" si="2"/>
        <v>8.4743408074241522E-3</v>
      </c>
      <c r="K17" s="3">
        <f t="shared" si="3"/>
        <v>2.9411369469690696E-2</v>
      </c>
      <c r="L17" s="3">
        <f t="shared" si="4"/>
        <v>-4.2482900873231255E-2</v>
      </c>
      <c r="M17" s="3">
        <f t="shared" si="5"/>
        <v>1.8324340832739372E-2</v>
      </c>
      <c r="N17" s="3">
        <f t="shared" si="6"/>
        <v>3.4146185689558184E-2</v>
      </c>
      <c r="O17" s="3">
        <f t="shared" si="14"/>
        <v>2.9053851198141745E-2</v>
      </c>
      <c r="P17" s="3">
        <f t="shared" si="7"/>
        <v>2.0520507214611878E-3</v>
      </c>
      <c r="R17" s="6">
        <f t="shared" si="8"/>
        <v>6.4222900859629648E-3</v>
      </c>
      <c r="S17" s="6">
        <f t="shared" si="9"/>
        <v>2.7359318748229507E-2</v>
      </c>
      <c r="T17" s="6">
        <f t="shared" si="10"/>
        <v>-4.4534951594692444E-2</v>
      </c>
      <c r="U17" s="6">
        <f t="shared" si="11"/>
        <v>1.6272290111278183E-2</v>
      </c>
      <c r="V17" s="6">
        <f t="shared" si="12"/>
        <v>3.2094134968096995E-2</v>
      </c>
      <c r="W17" s="6">
        <f t="shared" si="13"/>
        <v>2.7001800476680556E-2</v>
      </c>
    </row>
    <row r="18" spans="1:23" x14ac:dyDescent="0.25">
      <c r="A18" s="16">
        <v>43007</v>
      </c>
      <c r="B18" s="5">
        <v>1799.55</v>
      </c>
      <c r="C18" s="5">
        <v>2232.4699999999998</v>
      </c>
      <c r="D18" s="5">
        <v>1764.71</v>
      </c>
      <c r="E18" s="5">
        <v>14636.27</v>
      </c>
      <c r="F18" s="5">
        <v>15344.32</v>
      </c>
      <c r="G18" s="5">
        <v>10125.68</v>
      </c>
      <c r="H18" s="4">
        <v>2.4180830328767118</v>
      </c>
      <c r="J18" s="3">
        <f t="shared" si="2"/>
        <v>8.2566323768272776E-2</v>
      </c>
      <c r="K18" s="3">
        <f t="shared" si="3"/>
        <v>2.2558422879966233E-2</v>
      </c>
      <c r="L18" s="3">
        <f t="shared" si="4"/>
        <v>2.6812053787028001E-2</v>
      </c>
      <c r="M18" s="3">
        <f t="shared" si="5"/>
        <v>1.8666390127553667E-2</v>
      </c>
      <c r="N18" s="3">
        <f t="shared" si="6"/>
        <v>-1.2978826187163506E-2</v>
      </c>
      <c r="O18" s="3">
        <f t="shared" si="14"/>
        <v>3.7372616636392797E-2</v>
      </c>
      <c r="P18" s="3">
        <f t="shared" si="7"/>
        <v>2.0150691940639264E-3</v>
      </c>
      <c r="R18" s="6">
        <f t="shared" si="8"/>
        <v>8.055125457420885E-2</v>
      </c>
      <c r="S18" s="6">
        <f t="shared" si="9"/>
        <v>2.0543353685902307E-2</v>
      </c>
      <c r="T18" s="6">
        <f t="shared" si="10"/>
        <v>2.4796984592964075E-2</v>
      </c>
      <c r="U18" s="6">
        <f t="shared" si="11"/>
        <v>1.6651320933489741E-2</v>
      </c>
      <c r="V18" s="6">
        <f t="shared" si="12"/>
        <v>-1.4993895381227432E-2</v>
      </c>
      <c r="W18" s="6">
        <f t="shared" si="13"/>
        <v>3.5357547442328871E-2</v>
      </c>
    </row>
    <row r="19" spans="1:23" x14ac:dyDescent="0.25">
      <c r="A19" s="16">
        <v>42978</v>
      </c>
      <c r="B19" s="5">
        <v>1662.3</v>
      </c>
      <c r="C19" s="5">
        <v>2183.2199999999998</v>
      </c>
      <c r="D19" s="5">
        <v>1718.63</v>
      </c>
      <c r="E19" s="5">
        <v>14368.07</v>
      </c>
      <c r="F19" s="5">
        <v>15546.09</v>
      </c>
      <c r="G19" s="5">
        <v>9760.89</v>
      </c>
      <c r="H19" s="4">
        <v>2.433755433219178</v>
      </c>
      <c r="J19" s="3">
        <f t="shared" si="2"/>
        <v>5.8257310015979114E-2</v>
      </c>
      <c r="K19" s="3">
        <f t="shared" si="3"/>
        <v>4.8969394128669297E-2</v>
      </c>
      <c r="L19" s="3">
        <f t="shared" si="4"/>
        <v>2.381065850142372E-2</v>
      </c>
      <c r="M19" s="3">
        <f t="shared" si="5"/>
        <v>3.0222484811677663E-2</v>
      </c>
      <c r="N19" s="3">
        <f t="shared" si="6"/>
        <v>9.4240244383129612E-2</v>
      </c>
      <c r="O19" s="3">
        <f t="shared" si="14"/>
        <v>3.3189236335307015E-2</v>
      </c>
      <c r="P19" s="3">
        <f t="shared" si="7"/>
        <v>2.0281295276826481E-3</v>
      </c>
      <c r="R19" s="6">
        <f t="shared" si="8"/>
        <v>5.6229180488296462E-2</v>
      </c>
      <c r="S19" s="6">
        <f t="shared" si="9"/>
        <v>4.6941264600986646E-2</v>
      </c>
      <c r="T19" s="6">
        <f t="shared" si="10"/>
        <v>2.1782528973741073E-2</v>
      </c>
      <c r="U19" s="6">
        <f t="shared" si="11"/>
        <v>2.8194355283995016E-2</v>
      </c>
      <c r="V19" s="6">
        <f t="shared" si="12"/>
        <v>9.2212114855446961E-2</v>
      </c>
      <c r="W19" s="6">
        <f t="shared" si="13"/>
        <v>3.1161106807624368E-2</v>
      </c>
    </row>
    <row r="20" spans="1:23" x14ac:dyDescent="0.25">
      <c r="A20" s="16">
        <v>42947</v>
      </c>
      <c r="B20" s="5">
        <v>1570.79</v>
      </c>
      <c r="C20" s="5">
        <v>2081.3000000000002</v>
      </c>
      <c r="D20" s="5">
        <v>1678.66</v>
      </c>
      <c r="E20" s="5">
        <v>13946.57</v>
      </c>
      <c r="F20" s="5">
        <v>14207.2</v>
      </c>
      <c r="G20" s="5">
        <v>9447.34</v>
      </c>
      <c r="H20" s="4">
        <v>2.5280210898021309</v>
      </c>
      <c r="J20" s="3">
        <f t="shared" si="2"/>
        <v>8.9940811979155821E-2</v>
      </c>
      <c r="K20" s="3">
        <f t="shared" si="3"/>
        <v>4.8645925179493732E-2</v>
      </c>
      <c r="L20" s="3">
        <f t="shared" si="4"/>
        <v>-5.4664842064953478E-2</v>
      </c>
      <c r="M20" s="3">
        <f t="shared" si="5"/>
        <v>4.5069692194369182E-2</v>
      </c>
      <c r="N20" s="3">
        <f t="shared" si="6"/>
        <v>-5.2074106698352107E-3</v>
      </c>
      <c r="O20" s="3">
        <f t="shared" si="14"/>
        <v>9.5037596534131019E-4</v>
      </c>
      <c r="P20" s="3">
        <f t="shared" si="7"/>
        <v>2.1066842415017758E-3</v>
      </c>
      <c r="R20" s="6">
        <f t="shared" si="8"/>
        <v>8.7834127737654047E-2</v>
      </c>
      <c r="S20" s="6">
        <f t="shared" si="9"/>
        <v>4.6539240937991957E-2</v>
      </c>
      <c r="T20" s="6">
        <f t="shared" si="10"/>
        <v>-5.6771526306455253E-2</v>
      </c>
      <c r="U20" s="6">
        <f t="shared" si="11"/>
        <v>4.2963007952867407E-2</v>
      </c>
      <c r="V20" s="6">
        <f t="shared" si="12"/>
        <v>-7.3140949113369869E-3</v>
      </c>
      <c r="W20" s="6">
        <f t="shared" si="13"/>
        <v>-1.1563082761604656E-3</v>
      </c>
    </row>
    <row r="21" spans="1:23" x14ac:dyDescent="0.25">
      <c r="A21" s="16">
        <v>42916</v>
      </c>
      <c r="B21" s="5">
        <v>1441.17</v>
      </c>
      <c r="C21" s="5">
        <v>1984.75</v>
      </c>
      <c r="D21" s="5">
        <v>1775.73</v>
      </c>
      <c r="E21" s="5">
        <v>13345.11</v>
      </c>
      <c r="F21" s="5">
        <v>14281.57</v>
      </c>
      <c r="G21" s="5">
        <v>9438.3700000000008</v>
      </c>
      <c r="H21" s="4">
        <v>2.56164721849315</v>
      </c>
      <c r="J21" s="3">
        <f t="shared" si="2"/>
        <v>0.11176511428769809</v>
      </c>
      <c r="K21" s="3">
        <f t="shared" si="3"/>
        <v>-5.8525802488461398E-2</v>
      </c>
      <c r="L21" s="3">
        <f t="shared" si="4"/>
        <v>1.6340617452122785E-2</v>
      </c>
      <c r="M21" s="3">
        <f t="shared" si="5"/>
        <v>2.6011818451607605E-2</v>
      </c>
      <c r="N21" s="3">
        <f t="shared" si="6"/>
        <v>3.2257388357879169E-2</v>
      </c>
      <c r="O21" s="3">
        <f t="shared" si="14"/>
        <v>8.6627460242314491E-3</v>
      </c>
      <c r="P21" s="3">
        <f t="shared" si="7"/>
        <v>2.1347060154109586E-3</v>
      </c>
      <c r="R21" s="6">
        <f t="shared" si="8"/>
        <v>0.10963040827228712</v>
      </c>
      <c r="S21" s="6">
        <f t="shared" si="9"/>
        <v>-6.0660508503872355E-2</v>
      </c>
      <c r="T21" s="6">
        <f t="shared" si="10"/>
        <v>1.4205911436711826E-2</v>
      </c>
      <c r="U21" s="6">
        <f t="shared" si="11"/>
        <v>2.3877112436196647E-2</v>
      </c>
      <c r="V21" s="6">
        <f t="shared" si="12"/>
        <v>3.0122682342468211E-2</v>
      </c>
      <c r="W21" s="6">
        <f t="shared" si="13"/>
        <v>6.5280400088204901E-3</v>
      </c>
    </row>
    <row r="22" spans="1:23" x14ac:dyDescent="0.25">
      <c r="A22" s="16">
        <v>42886</v>
      </c>
      <c r="B22" s="5">
        <v>1296.29</v>
      </c>
      <c r="C22" s="5">
        <v>2108.13</v>
      </c>
      <c r="D22" s="5">
        <v>1747.18</v>
      </c>
      <c r="E22" s="5">
        <v>13006.78</v>
      </c>
      <c r="F22" s="5">
        <v>13835.28</v>
      </c>
      <c r="G22" s="5">
        <v>9357.31</v>
      </c>
      <c r="H22" s="4">
        <v>2.72396165175038</v>
      </c>
      <c r="J22" s="3">
        <f t="shared" si="2"/>
        <v>5.5903100206897482E-2</v>
      </c>
      <c r="K22" s="3">
        <f t="shared" si="3"/>
        <v>1.0284328619283301E-2</v>
      </c>
      <c r="L22" s="3">
        <f t="shared" si="4"/>
        <v>-1.9231632836357093E-2</v>
      </c>
      <c r="M22" s="3">
        <f t="shared" si="5"/>
        <v>-1.1428015510969614E-2</v>
      </c>
      <c r="N22" s="3">
        <f t="shared" si="6"/>
        <v>-8.3743548751340269E-2</v>
      </c>
      <c r="O22" s="3">
        <f t="shared" si="14"/>
        <v>1.152298069659885E-3</v>
      </c>
      <c r="P22" s="3">
        <f t="shared" si="7"/>
        <v>2.2699680431253165E-3</v>
      </c>
      <c r="R22" s="6">
        <f t="shared" si="8"/>
        <v>5.3633132163772163E-2</v>
      </c>
      <c r="S22" s="6">
        <f t="shared" si="9"/>
        <v>8.0143605761579841E-3</v>
      </c>
      <c r="T22" s="6">
        <f t="shared" si="10"/>
        <v>-2.150160087948241E-2</v>
      </c>
      <c r="U22" s="6">
        <f t="shared" si="11"/>
        <v>-1.369798355409493E-2</v>
      </c>
      <c r="V22" s="6">
        <f t="shared" si="12"/>
        <v>-8.6013516794465589E-2</v>
      </c>
      <c r="W22" s="6">
        <f t="shared" si="13"/>
        <v>-1.1176699734654315E-3</v>
      </c>
    </row>
    <row r="23" spans="1:23" x14ac:dyDescent="0.25">
      <c r="A23" s="16">
        <v>42853</v>
      </c>
      <c r="B23" s="5">
        <v>1227.6600000000001</v>
      </c>
      <c r="C23" s="5">
        <v>2086.67</v>
      </c>
      <c r="D23" s="5">
        <v>1781.44</v>
      </c>
      <c r="E23" s="5">
        <v>13157.14</v>
      </c>
      <c r="F23" s="5">
        <v>15099.79</v>
      </c>
      <c r="G23" s="5">
        <v>9346.5400000000009</v>
      </c>
      <c r="H23" s="4">
        <v>2.7690047427701669</v>
      </c>
      <c r="J23" s="3">
        <f t="shared" si="2"/>
        <v>2.5476962143740289E-2</v>
      </c>
      <c r="K23" s="3">
        <f t="shared" si="3"/>
        <v>5.1687428345712494E-3</v>
      </c>
      <c r="L23" s="3">
        <f t="shared" si="4"/>
        <v>-1.8328098308260321E-2</v>
      </c>
      <c r="M23" s="3">
        <f t="shared" si="5"/>
        <v>7.8106987499970693E-3</v>
      </c>
      <c r="N23" s="3">
        <f t="shared" si="6"/>
        <v>-4.2452901978789037E-2</v>
      </c>
      <c r="O23" s="3">
        <f t="shared" si="14"/>
        <v>1.4099929500355213E-3</v>
      </c>
      <c r="P23" s="3">
        <f t="shared" si="7"/>
        <v>2.3075039523084723E-3</v>
      </c>
      <c r="R23" s="6">
        <f t="shared" si="8"/>
        <v>2.3169458191431819E-2</v>
      </c>
      <c r="S23" s="6">
        <f t="shared" si="9"/>
        <v>2.861238882262777E-3</v>
      </c>
      <c r="T23" s="6">
        <f t="shared" si="10"/>
        <v>-2.0635602260568792E-2</v>
      </c>
      <c r="U23" s="6">
        <f t="shared" si="11"/>
        <v>5.5031947976885969E-3</v>
      </c>
      <c r="V23" s="6">
        <f t="shared" si="12"/>
        <v>-4.4760405931097508E-2</v>
      </c>
      <c r="W23" s="6">
        <f t="shared" si="13"/>
        <v>-8.9751100227295107E-4</v>
      </c>
    </row>
    <row r="24" spans="1:23" x14ac:dyDescent="0.25">
      <c r="A24" s="16">
        <v>42825</v>
      </c>
      <c r="B24" s="5">
        <v>1197.1600000000001</v>
      </c>
      <c r="C24" s="5">
        <v>2075.94</v>
      </c>
      <c r="D24" s="5">
        <v>1814.7</v>
      </c>
      <c r="E24" s="5">
        <v>13055.17</v>
      </c>
      <c r="F24" s="5">
        <v>15769.24</v>
      </c>
      <c r="G24" s="5">
        <v>9333.3799999999992</v>
      </c>
      <c r="H24" s="4">
        <v>2.7527470157534242</v>
      </c>
      <c r="J24" s="3">
        <f t="shared" si="2"/>
        <v>1.290284370214323E-2</v>
      </c>
      <c r="K24" s="3">
        <f t="shared" si="3"/>
        <v>-5.1035146846412083E-4</v>
      </c>
      <c r="L24" s="3">
        <f t="shared" si="4"/>
        <v>5.8442694663167094E-2</v>
      </c>
      <c r="M24" s="3">
        <f t="shared" si="5"/>
        <v>6.5868248806577823E-2</v>
      </c>
      <c r="N24" s="3">
        <f t="shared" si="6"/>
        <v>6.4696421988492236E-2</v>
      </c>
      <c r="O24" s="3">
        <f t="shared" si="14"/>
        <v>1.6006374682408842E-2</v>
      </c>
      <c r="P24" s="3">
        <f t="shared" si="7"/>
        <v>2.2939558464611866E-3</v>
      </c>
      <c r="R24" s="6">
        <f t="shared" si="8"/>
        <v>1.0608887855682043E-2</v>
      </c>
      <c r="S24" s="6">
        <f t="shared" si="9"/>
        <v>-2.8043073149253074E-3</v>
      </c>
      <c r="T24" s="6">
        <f t="shared" si="10"/>
        <v>5.6148738816705908E-2</v>
      </c>
      <c r="U24" s="6">
        <f t="shared" si="11"/>
        <v>6.357429296011663E-2</v>
      </c>
      <c r="V24" s="6">
        <f t="shared" si="12"/>
        <v>6.240246614203105E-2</v>
      </c>
      <c r="W24" s="6">
        <f t="shared" si="13"/>
        <v>1.3712418835947655E-2</v>
      </c>
    </row>
    <row r="25" spans="1:23" x14ac:dyDescent="0.25">
      <c r="A25" s="16">
        <v>42794</v>
      </c>
      <c r="B25" s="5">
        <v>1181.9100000000001</v>
      </c>
      <c r="C25" s="5">
        <v>2077</v>
      </c>
      <c r="D25" s="5">
        <v>1714.5</v>
      </c>
      <c r="E25" s="5">
        <v>12248.39</v>
      </c>
      <c r="F25" s="5">
        <v>14811.02</v>
      </c>
      <c r="G25" s="5">
        <v>9186.34</v>
      </c>
      <c r="H25" s="4">
        <v>2.7364603899543378</v>
      </c>
      <c r="J25" s="3">
        <f t="shared" si="2"/>
        <v>-6.4011593835627267E-2</v>
      </c>
      <c r="K25" s="3">
        <f t="shared" si="3"/>
        <v>-1.732572553249867E-2</v>
      </c>
      <c r="L25" s="3">
        <f t="shared" si="4"/>
        <v>1.9867943608351757E-2</v>
      </c>
      <c r="M25" s="3">
        <f t="shared" si="5"/>
        <v>5.0314535519875525E-2</v>
      </c>
      <c r="N25" s="3">
        <f t="shared" si="6"/>
        <v>-9.4594594594594628E-2</v>
      </c>
      <c r="O25" s="3">
        <f t="shared" si="14"/>
        <v>-8.8954437418476973E-3</v>
      </c>
      <c r="P25" s="3">
        <f t="shared" si="7"/>
        <v>2.2803836582952815E-3</v>
      </c>
      <c r="R25" s="6">
        <f t="shared" si="8"/>
        <v>-6.6291977493922544E-2</v>
      </c>
      <c r="S25" s="6">
        <f t="shared" si="9"/>
        <v>-1.9606109190793954E-2</v>
      </c>
      <c r="T25" s="6">
        <f t="shared" si="10"/>
        <v>1.7587559950056474E-2</v>
      </c>
      <c r="U25" s="6">
        <f t="shared" si="11"/>
        <v>4.8034151861580242E-2</v>
      </c>
      <c r="V25" s="6">
        <f t="shared" si="12"/>
        <v>-9.6874978252889904E-2</v>
      </c>
      <c r="W25" s="6">
        <f t="shared" si="13"/>
        <v>-1.1175827400142979E-2</v>
      </c>
    </row>
    <row r="26" spans="1:23" x14ac:dyDescent="0.25">
      <c r="A26" s="16">
        <v>42766</v>
      </c>
      <c r="B26" s="5">
        <v>1262.74</v>
      </c>
      <c r="C26" s="5">
        <v>2113.62</v>
      </c>
      <c r="D26" s="5">
        <v>1681.1</v>
      </c>
      <c r="E26" s="5">
        <v>11661.64</v>
      </c>
      <c r="F26" s="5">
        <v>16358.44</v>
      </c>
      <c r="G26" s="5">
        <v>9268.7900000000009</v>
      </c>
      <c r="H26" s="4">
        <v>2.7666809111111119</v>
      </c>
      <c r="J26" s="3">
        <f t="shared" si="2"/>
        <v>4.0208249240071492E-2</v>
      </c>
      <c r="K26" s="3">
        <f t="shared" si="3"/>
        <v>8.6018466660843229E-2</v>
      </c>
      <c r="L26" s="3">
        <f t="shared" si="4"/>
        <v>-9.8362586877135394E-3</v>
      </c>
      <c r="M26" s="3">
        <f t="shared" si="5"/>
        <v>8.1632274484488176E-2</v>
      </c>
      <c r="N26" s="3">
        <f t="shared" si="6"/>
        <v>-3.8961603559706126E-2</v>
      </c>
      <c r="O26" s="3">
        <f t="shared" si="14"/>
        <v>2.2448261445579876E-2</v>
      </c>
      <c r="P26" s="3">
        <f t="shared" si="7"/>
        <v>2.3055674259259266E-3</v>
      </c>
      <c r="R26" s="6">
        <f t="shared" si="8"/>
        <v>3.7902681814145564E-2</v>
      </c>
      <c r="S26" s="6">
        <f t="shared" si="9"/>
        <v>8.3712899234917301E-2</v>
      </c>
      <c r="T26" s="6">
        <f t="shared" si="10"/>
        <v>-1.2141826113639466E-2</v>
      </c>
      <c r="U26" s="6">
        <f t="shared" si="11"/>
        <v>7.9326707058562249E-2</v>
      </c>
      <c r="V26" s="6">
        <f t="shared" si="12"/>
        <v>-4.1267170985632054E-2</v>
      </c>
      <c r="W26" s="6">
        <f t="shared" si="13"/>
        <v>2.0142694019653948E-2</v>
      </c>
    </row>
    <row r="27" spans="1:23" x14ac:dyDescent="0.25">
      <c r="A27" s="16">
        <v>42734</v>
      </c>
      <c r="B27" s="5">
        <v>1213.93</v>
      </c>
      <c r="C27" s="5">
        <v>1946.21</v>
      </c>
      <c r="D27" s="5">
        <v>1697.8</v>
      </c>
      <c r="E27" s="5">
        <v>10781.52</v>
      </c>
      <c r="F27" s="5">
        <v>17021.63</v>
      </c>
      <c r="G27" s="5">
        <v>9065.2900000000009</v>
      </c>
      <c r="H27" s="4">
        <v>2.6657567763698631</v>
      </c>
      <c r="J27" s="3">
        <f t="shared" si="2"/>
        <v>7.1182644045300059E-3</v>
      </c>
      <c r="K27" s="3">
        <f t="shared" si="3"/>
        <v>6.5902468946480663E-2</v>
      </c>
      <c r="L27" s="3">
        <f t="shared" si="4"/>
        <v>4.095646842427958E-2</v>
      </c>
      <c r="M27" s="3">
        <f t="shared" si="5"/>
        <v>1.7301116420208817E-2</v>
      </c>
      <c r="N27" s="3">
        <f t="shared" si="6"/>
        <v>-8.5834935057370609E-3</v>
      </c>
      <c r="O27" s="3">
        <f t="shared" si="14"/>
        <v>2.2484925456296878E-2</v>
      </c>
      <c r="P27" s="3">
        <f t="shared" si="7"/>
        <v>2.2214639803082195E-3</v>
      </c>
      <c r="R27" s="6">
        <f t="shared" si="8"/>
        <v>4.8968004242217859E-3</v>
      </c>
      <c r="S27" s="6">
        <f t="shared" si="9"/>
        <v>6.3681004966172447E-2</v>
      </c>
      <c r="T27" s="6">
        <f t="shared" si="10"/>
        <v>3.8735004443971363E-2</v>
      </c>
      <c r="U27" s="6">
        <f t="shared" si="11"/>
        <v>1.5079652439900598E-2</v>
      </c>
      <c r="V27" s="6">
        <f t="shared" si="12"/>
        <v>-1.0804957486045281E-2</v>
      </c>
      <c r="W27" s="6">
        <f t="shared" si="13"/>
        <v>2.0263461475988658E-2</v>
      </c>
    </row>
    <row r="28" spans="1:23" x14ac:dyDescent="0.25">
      <c r="A28" s="16">
        <v>42704</v>
      </c>
      <c r="B28" s="5">
        <v>1205.3499999999999</v>
      </c>
      <c r="C28" s="5">
        <v>1825.88</v>
      </c>
      <c r="D28" s="5">
        <v>1631</v>
      </c>
      <c r="E28" s="5">
        <v>10598.16</v>
      </c>
      <c r="F28" s="5">
        <v>17169</v>
      </c>
      <c r="G28" s="5">
        <v>8865.94</v>
      </c>
      <c r="H28" s="4">
        <v>2.686371621621622</v>
      </c>
      <c r="J28" s="3">
        <f t="shared" si="2"/>
        <v>5.5121763336192675E-2</v>
      </c>
      <c r="K28" s="3">
        <f t="shared" si="3"/>
        <v>8.6731706239158157E-3</v>
      </c>
      <c r="L28" s="3">
        <f t="shared" si="4"/>
        <v>2.0906359539309083E-2</v>
      </c>
      <c r="M28" s="3">
        <f t="shared" si="5"/>
        <v>-5.8631670108587053E-2</v>
      </c>
      <c r="N28" s="3">
        <f t="shared" si="6"/>
        <v>2.1930221373573255E-2</v>
      </c>
      <c r="O28" s="3">
        <f t="shared" si="14"/>
        <v>1.0535122203086278E-2</v>
      </c>
      <c r="P28" s="3">
        <f t="shared" si="7"/>
        <v>2.2386430180180183E-3</v>
      </c>
      <c r="R28" s="6">
        <f t="shared" si="8"/>
        <v>5.2883120318174659E-2</v>
      </c>
      <c r="S28" s="6">
        <f t="shared" si="9"/>
        <v>6.4345276058977979E-3</v>
      </c>
      <c r="T28" s="6">
        <f t="shared" si="10"/>
        <v>1.8667716521291063E-2</v>
      </c>
      <c r="U28" s="6">
        <f t="shared" si="11"/>
        <v>-6.0870313126605069E-2</v>
      </c>
      <c r="V28" s="6">
        <f t="shared" si="12"/>
        <v>1.9691578355555236E-2</v>
      </c>
      <c r="W28" s="6">
        <f t="shared" si="13"/>
        <v>8.29647918506826E-3</v>
      </c>
    </row>
    <row r="29" spans="1:23" x14ac:dyDescent="0.25">
      <c r="A29" s="16">
        <v>42674</v>
      </c>
      <c r="B29" s="5">
        <v>1142.3800000000001</v>
      </c>
      <c r="C29" s="5">
        <v>1810.18</v>
      </c>
      <c r="D29" s="5">
        <v>1597.6</v>
      </c>
      <c r="E29" s="5">
        <v>11258.25</v>
      </c>
      <c r="F29" s="5">
        <v>16800.560000000001</v>
      </c>
      <c r="G29" s="5">
        <v>8773.51</v>
      </c>
      <c r="H29" s="4">
        <v>2.1480878378378381</v>
      </c>
      <c r="J29" s="3">
        <f t="shared" si="2"/>
        <v>-4.5112216324654009E-2</v>
      </c>
      <c r="K29" s="3">
        <f t="shared" si="3"/>
        <v>2.0647736755452284E-2</v>
      </c>
      <c r="L29" s="3">
        <f t="shared" si="4"/>
        <v>-3.0406020513443099E-2</v>
      </c>
      <c r="M29" s="3">
        <f t="shared" si="5"/>
        <v>-4.0624696420445527E-2</v>
      </c>
      <c r="N29" s="3">
        <f t="shared" si="6"/>
        <v>4.5871125581279593E-2</v>
      </c>
      <c r="O29" s="3">
        <f t="shared" si="14"/>
        <v>8.8054060455815542E-3</v>
      </c>
      <c r="P29" s="3">
        <f t="shared" si="7"/>
        <v>1.7900731981981982E-3</v>
      </c>
      <c r="R29" s="6">
        <f t="shared" si="8"/>
        <v>-4.6902289522852206E-2</v>
      </c>
      <c r="S29" s="6">
        <f t="shared" si="9"/>
        <v>1.8857663557254087E-2</v>
      </c>
      <c r="T29" s="6">
        <f t="shared" si="10"/>
        <v>-3.2196093711641297E-2</v>
      </c>
      <c r="U29" s="6">
        <f t="shared" si="11"/>
        <v>-4.2414769618643725E-2</v>
      </c>
      <c r="V29" s="6">
        <f t="shared" si="12"/>
        <v>4.4081052383081396E-2</v>
      </c>
      <c r="W29" s="6">
        <f t="shared" si="13"/>
        <v>7.0153328473833562E-3</v>
      </c>
    </row>
    <row r="30" spans="1:23" x14ac:dyDescent="0.25">
      <c r="A30" s="16">
        <v>42643</v>
      </c>
      <c r="B30" s="5">
        <v>1196.3499999999999</v>
      </c>
      <c r="C30" s="5">
        <v>1773.56</v>
      </c>
      <c r="D30" s="5">
        <v>1647.7</v>
      </c>
      <c r="E30" s="5">
        <v>11734.98</v>
      </c>
      <c r="F30" s="5">
        <v>16063.7</v>
      </c>
      <c r="G30" s="5">
        <v>8696.93</v>
      </c>
      <c r="H30" s="4">
        <v>2.1071621621621621</v>
      </c>
      <c r="J30" s="3">
        <f t="shared" si="2"/>
        <v>-7.4667109138424337E-3</v>
      </c>
      <c r="K30" s="3">
        <f t="shared" si="3"/>
        <v>-2.8654676101386833E-2</v>
      </c>
      <c r="L30" s="3">
        <f t="shared" si="4"/>
        <v>-6.6077946811163746E-2</v>
      </c>
      <c r="M30" s="3">
        <f t="shared" si="5"/>
        <v>-3.323342983165789E-2</v>
      </c>
      <c r="N30" s="3">
        <f t="shared" si="6"/>
        <v>-6.8123292653850309E-2</v>
      </c>
      <c r="O30" s="3">
        <f t="shared" si="14"/>
        <v>-3.9698734384074896E-2</v>
      </c>
      <c r="P30" s="3">
        <f t="shared" si="7"/>
        <v>1.7559684684684683E-3</v>
      </c>
      <c r="R30" s="6">
        <f t="shared" si="8"/>
        <v>-9.2226793823109027E-3</v>
      </c>
      <c r="S30" s="6">
        <f t="shared" si="9"/>
        <v>-3.0410644569855302E-2</v>
      </c>
      <c r="T30" s="6">
        <f t="shared" si="10"/>
        <v>-6.7833915279632215E-2</v>
      </c>
      <c r="U30" s="6">
        <f t="shared" si="11"/>
        <v>-3.4989398300126359E-2</v>
      </c>
      <c r="V30" s="6">
        <f t="shared" si="12"/>
        <v>-6.9879261122318778E-2</v>
      </c>
      <c r="W30" s="6">
        <f t="shared" si="13"/>
        <v>-4.1454702852543365E-2</v>
      </c>
    </row>
    <row r="31" spans="1:23" x14ac:dyDescent="0.25">
      <c r="A31" s="16">
        <v>42613</v>
      </c>
      <c r="B31" s="5">
        <v>1205.3499999999999</v>
      </c>
      <c r="C31" s="5">
        <v>1825.88</v>
      </c>
      <c r="D31" s="5">
        <v>1764.28</v>
      </c>
      <c r="E31" s="5">
        <v>12138.38</v>
      </c>
      <c r="F31" s="5">
        <v>17238.009999999998</v>
      </c>
      <c r="G31" s="5">
        <v>9056.4599999999991</v>
      </c>
      <c r="H31" s="4">
        <v>2.2384121621621622</v>
      </c>
      <c r="J31" s="3">
        <f t="shared" si="2"/>
        <v>1.7722651896382891E-2</v>
      </c>
      <c r="K31" s="3">
        <f t="shared" si="3"/>
        <v>7.5761949931950401E-2</v>
      </c>
      <c r="L31" s="3">
        <f t="shared" si="4"/>
        <v>9.4636501996865352E-3</v>
      </c>
      <c r="M31" s="3">
        <f t="shared" si="5"/>
        <v>-4.0149864148054992E-2</v>
      </c>
      <c r="N31" s="3">
        <f t="shared" si="6"/>
        <v>4.4444296336509703E-2</v>
      </c>
      <c r="O31" s="3">
        <f t="shared" si="14"/>
        <v>2.314730607112625E-2</v>
      </c>
      <c r="P31" s="3">
        <f t="shared" si="7"/>
        <v>1.8653434684684684E-3</v>
      </c>
      <c r="R31" s="6">
        <f t="shared" si="8"/>
        <v>1.5857308427914423E-2</v>
      </c>
      <c r="S31" s="6">
        <f t="shared" si="9"/>
        <v>7.3896606463481937E-2</v>
      </c>
      <c r="T31" s="6">
        <f t="shared" si="10"/>
        <v>7.598306731218067E-3</v>
      </c>
      <c r="U31" s="6">
        <f t="shared" si="11"/>
        <v>-4.2015207616523463E-2</v>
      </c>
      <c r="V31" s="6">
        <f t="shared" si="12"/>
        <v>4.2578952868041232E-2</v>
      </c>
      <c r="W31" s="6">
        <f t="shared" si="13"/>
        <v>2.1281962602657783E-2</v>
      </c>
    </row>
    <row r="32" spans="1:23" x14ac:dyDescent="0.25">
      <c r="A32" s="16">
        <v>42580</v>
      </c>
      <c r="B32" s="5">
        <v>1184.3599999999999</v>
      </c>
      <c r="C32" s="5">
        <v>1697.29</v>
      </c>
      <c r="D32" s="5">
        <v>1747.74</v>
      </c>
      <c r="E32" s="5">
        <v>12646.12</v>
      </c>
      <c r="F32" s="5">
        <v>16504.48</v>
      </c>
      <c r="G32" s="5">
        <v>8851.57</v>
      </c>
      <c r="H32" s="4">
        <v>2.1116209912536439</v>
      </c>
      <c r="J32" s="3">
        <f t="shared" si="2"/>
        <v>1.2818868279500961E-2</v>
      </c>
      <c r="K32" s="3">
        <f t="shared" si="3"/>
        <v>5.4309070353943945E-2</v>
      </c>
      <c r="L32" s="3">
        <f t="shared" si="4"/>
        <v>0.14028654940236973</v>
      </c>
      <c r="M32" s="3">
        <f t="shared" si="5"/>
        <v>0.12658304529095243</v>
      </c>
      <c r="N32" s="3">
        <f t="shared" si="6"/>
        <v>-5.8577114688941223E-2</v>
      </c>
      <c r="O32" s="3">
        <f t="shared" si="14"/>
        <v>5.5413070254196173E-2</v>
      </c>
      <c r="P32" s="3">
        <f t="shared" si="7"/>
        <v>1.7596841593780367E-3</v>
      </c>
      <c r="R32" s="6">
        <f t="shared" si="8"/>
        <v>1.1059184120122925E-2</v>
      </c>
      <c r="S32" s="6">
        <f t="shared" si="9"/>
        <v>5.2549386194565909E-2</v>
      </c>
      <c r="T32" s="6">
        <f t="shared" si="10"/>
        <v>0.13852686524299168</v>
      </c>
      <c r="U32" s="6">
        <f t="shared" si="11"/>
        <v>0.1248233611315744</v>
      </c>
      <c r="V32" s="6">
        <f t="shared" si="12"/>
        <v>-6.0336798848319259E-2</v>
      </c>
      <c r="W32" s="6">
        <f t="shared" si="13"/>
        <v>5.3653386094818137E-2</v>
      </c>
    </row>
    <row r="33" spans="1:23" x14ac:dyDescent="0.25">
      <c r="A33" s="16">
        <v>42551</v>
      </c>
      <c r="B33" s="5">
        <v>1169.3699999999999</v>
      </c>
      <c r="C33" s="5">
        <v>1609.86</v>
      </c>
      <c r="D33" s="5">
        <v>1532.72</v>
      </c>
      <c r="E33" s="5">
        <v>11225.2</v>
      </c>
      <c r="F33" s="5">
        <v>17531.419999999998</v>
      </c>
      <c r="G33" s="5">
        <v>8386.83</v>
      </c>
      <c r="H33" s="4">
        <v>2.015597934693877</v>
      </c>
      <c r="J33" s="3">
        <f t="shared" si="2"/>
        <v>-1.5151259938013806E-2</v>
      </c>
      <c r="K33" s="3">
        <f t="shared" si="3"/>
        <v>3.9867195473277439E-2</v>
      </c>
      <c r="L33" s="3">
        <f t="shared" si="4"/>
        <v>3.7317776364054867E-2</v>
      </c>
      <c r="M33" s="3">
        <f t="shared" si="5"/>
        <v>-4.2424325145105302E-2</v>
      </c>
      <c r="N33" s="3">
        <f t="shared" si="6"/>
        <v>-8.299515673029001E-3</v>
      </c>
      <c r="O33" s="3">
        <f t="shared" si="14"/>
        <v>1.4645943451124355E-2</v>
      </c>
      <c r="P33" s="3">
        <f t="shared" si="7"/>
        <v>1.6796649455782309E-3</v>
      </c>
      <c r="R33" s="6">
        <f t="shared" si="8"/>
        <v>-1.6830924883592037E-2</v>
      </c>
      <c r="S33" s="6">
        <f t="shared" si="9"/>
        <v>3.8187530527699208E-2</v>
      </c>
      <c r="T33" s="6">
        <f t="shared" si="10"/>
        <v>3.5638111418476635E-2</v>
      </c>
      <c r="U33" s="6">
        <f t="shared" si="11"/>
        <v>-4.4103990090683533E-2</v>
      </c>
      <c r="V33" s="6">
        <f t="shared" si="12"/>
        <v>-9.9791806186072321E-3</v>
      </c>
      <c r="W33" s="6">
        <f t="shared" si="13"/>
        <v>1.2966278505546124E-2</v>
      </c>
    </row>
    <row r="34" spans="1:23" x14ac:dyDescent="0.25">
      <c r="A34" s="16">
        <v>42521</v>
      </c>
      <c r="B34" s="5">
        <v>1187.3599999999999</v>
      </c>
      <c r="C34" s="5">
        <v>1548.14</v>
      </c>
      <c r="D34" s="5">
        <v>1477.58</v>
      </c>
      <c r="E34" s="5">
        <v>11722.52</v>
      </c>
      <c r="F34" s="5">
        <v>17678.14</v>
      </c>
      <c r="G34" s="5">
        <v>8265.77</v>
      </c>
      <c r="H34" s="4">
        <v>2.3357619047619051</v>
      </c>
      <c r="J34" s="3">
        <f t="shared" si="2"/>
        <v>1.0209637898175972E-2</v>
      </c>
      <c r="K34" s="3">
        <f t="shared" si="3"/>
        <v>-9.8684420908560222E-3</v>
      </c>
      <c r="L34" s="3">
        <f t="shared" si="4"/>
        <v>3.7430285244588468E-3</v>
      </c>
      <c r="M34" s="3">
        <f t="shared" si="5"/>
        <v>5.7692290340888075E-2</v>
      </c>
      <c r="N34" s="3">
        <f t="shared" si="6"/>
        <v>1.2605631664897698E-2</v>
      </c>
      <c r="O34" s="3">
        <f t="shared" si="14"/>
        <v>1.7116481904642322E-2</v>
      </c>
      <c r="P34" s="3">
        <f t="shared" si="7"/>
        <v>1.9464682539682542E-3</v>
      </c>
      <c r="R34" s="6">
        <f t="shared" si="8"/>
        <v>8.2631696442077174E-3</v>
      </c>
      <c r="S34" s="6">
        <f t="shared" si="9"/>
        <v>-1.1814910344824276E-2</v>
      </c>
      <c r="T34" s="6">
        <f t="shared" si="10"/>
        <v>1.7965602704905926E-3</v>
      </c>
      <c r="U34" s="6">
        <f t="shared" si="11"/>
        <v>5.5745822086919819E-2</v>
      </c>
      <c r="V34" s="6">
        <f t="shared" si="12"/>
        <v>1.0659163410929444E-2</v>
      </c>
      <c r="W34" s="6">
        <f t="shared" si="13"/>
        <v>1.5170013650674068E-2</v>
      </c>
    </row>
    <row r="35" spans="1:23" x14ac:dyDescent="0.25">
      <c r="A35" s="16">
        <v>42489</v>
      </c>
      <c r="B35" s="5">
        <v>1175.3599999999999</v>
      </c>
      <c r="C35" s="5">
        <v>1563.57</v>
      </c>
      <c r="D35" s="5">
        <v>1472.07</v>
      </c>
      <c r="E35" s="5">
        <v>11083.11</v>
      </c>
      <c r="F35" s="5">
        <v>17458.07</v>
      </c>
      <c r="G35" s="5">
        <v>8126.67</v>
      </c>
      <c r="H35" s="4">
        <v>1.8309930503401359</v>
      </c>
      <c r="J35" s="3">
        <f t="shared" si="2"/>
        <v>-2.4880740034015081E-2</v>
      </c>
      <c r="K35" s="3">
        <f t="shared" si="3"/>
        <v>8.5714484109073341E-2</v>
      </c>
      <c r="L35" s="3">
        <f t="shared" si="4"/>
        <v>-2.4822131245279988E-2</v>
      </c>
      <c r="M35" s="3">
        <f t="shared" si="5"/>
        <v>-0.14285747430454043</v>
      </c>
      <c r="N35" s="3">
        <f t="shared" si="6"/>
        <v>1.7094435365707872E-2</v>
      </c>
      <c r="O35" s="3">
        <f t="shared" si="14"/>
        <v>5.9042179881840795E-3</v>
      </c>
      <c r="P35" s="3">
        <f t="shared" si="7"/>
        <v>1.5258275419501135E-3</v>
      </c>
      <c r="R35" s="6">
        <f t="shared" si="8"/>
        <v>-2.6406567575965195E-2</v>
      </c>
      <c r="S35" s="6">
        <f t="shared" si="9"/>
        <v>8.4188656567123224E-2</v>
      </c>
      <c r="T35" s="6">
        <f t="shared" si="10"/>
        <v>-2.6347958787230102E-2</v>
      </c>
      <c r="U35" s="6">
        <f t="shared" si="11"/>
        <v>-0.14438330184649054</v>
      </c>
      <c r="V35" s="6">
        <f t="shared" si="12"/>
        <v>1.5568607823757758E-2</v>
      </c>
      <c r="W35" s="6">
        <f t="shared" si="13"/>
        <v>4.3783904462339658E-3</v>
      </c>
    </row>
    <row r="36" spans="1:23" x14ac:dyDescent="0.25">
      <c r="A36" s="16">
        <v>42460</v>
      </c>
      <c r="B36" s="5">
        <v>1205.3499999999999</v>
      </c>
      <c r="C36" s="5">
        <v>1440.13</v>
      </c>
      <c r="D36" s="5">
        <v>1509.54</v>
      </c>
      <c r="E36" s="5">
        <v>12930.3</v>
      </c>
      <c r="F36" s="5">
        <v>17164.650000000001</v>
      </c>
      <c r="G36" s="5">
        <v>8078.97</v>
      </c>
      <c r="H36" s="4">
        <v>1.714479591836735</v>
      </c>
      <c r="J36" s="3">
        <f t="shared" si="2"/>
        <v>7.522882099719963E-3</v>
      </c>
      <c r="K36" s="3">
        <f t="shared" si="3"/>
        <v>9.2762618751327963E-2</v>
      </c>
      <c r="L36" s="3">
        <f t="shared" si="4"/>
        <v>1.8047181645287846E-2</v>
      </c>
      <c r="M36" s="3">
        <f t="shared" si="5"/>
        <v>0.10551290162616911</v>
      </c>
      <c r="N36" s="3">
        <f t="shared" si="6"/>
        <v>9.5906722485731954E-2</v>
      </c>
      <c r="O36" s="3">
        <f t="shared" si="14"/>
        <v>6.3460346168882742E-2</v>
      </c>
      <c r="P36" s="3">
        <f t="shared" si="7"/>
        <v>1.4287329931972792E-3</v>
      </c>
      <c r="R36" s="6">
        <f t="shared" si="8"/>
        <v>6.094149106522684E-3</v>
      </c>
      <c r="S36" s="6">
        <f t="shared" si="9"/>
        <v>9.1333885758130687E-2</v>
      </c>
      <c r="T36" s="6">
        <f t="shared" si="10"/>
        <v>1.6618448652090567E-2</v>
      </c>
      <c r="U36" s="6">
        <f t="shared" si="11"/>
        <v>0.10408416863297183</v>
      </c>
      <c r="V36" s="6">
        <f t="shared" si="12"/>
        <v>9.4477989492534678E-2</v>
      </c>
      <c r="W36" s="6">
        <f t="shared" si="13"/>
        <v>6.2031613175685466E-2</v>
      </c>
    </row>
    <row r="37" spans="1:23" x14ac:dyDescent="0.25">
      <c r="A37" s="16">
        <v>42429</v>
      </c>
      <c r="B37" s="5">
        <v>1196.3499999999999</v>
      </c>
      <c r="C37" s="5">
        <v>1317.88</v>
      </c>
      <c r="D37" s="5">
        <v>1482.78</v>
      </c>
      <c r="E37" s="5">
        <v>11696.2</v>
      </c>
      <c r="F37" s="5">
        <v>15662.51</v>
      </c>
      <c r="G37" s="5">
        <v>7596.87</v>
      </c>
      <c r="H37" s="4">
        <v>2.1273971156462581</v>
      </c>
      <c r="J37" s="3">
        <f t="shared" si="2"/>
        <v>5.5559476962713017E-2</v>
      </c>
      <c r="K37" s="3">
        <f t="shared" si="3"/>
        <v>0.10169449019001364</v>
      </c>
      <c r="L37" s="3">
        <f t="shared" si="4"/>
        <v>6.5391551765018541E-2</v>
      </c>
      <c r="M37" s="3">
        <f t="shared" si="5"/>
        <v>8.8758162041870925E-3</v>
      </c>
      <c r="N37" s="3">
        <f t="shared" si="6"/>
        <v>-1.8181419271527055E-2</v>
      </c>
      <c r="O37" s="3">
        <f t="shared" si="14"/>
        <v>2.7130111232644749E-2</v>
      </c>
      <c r="P37" s="3">
        <f t="shared" si="7"/>
        <v>1.7728309297052151E-3</v>
      </c>
      <c r="R37" s="6">
        <f t="shared" si="8"/>
        <v>5.3786646033007798E-2</v>
      </c>
      <c r="S37" s="6">
        <f t="shared" si="9"/>
        <v>9.9921659260308424E-2</v>
      </c>
      <c r="T37" s="6">
        <f t="shared" si="10"/>
        <v>6.3618720835313322E-2</v>
      </c>
      <c r="U37" s="6">
        <f t="shared" si="11"/>
        <v>7.1029852744818774E-3</v>
      </c>
      <c r="V37" s="6">
        <f t="shared" si="12"/>
        <v>-1.995425020123227E-2</v>
      </c>
      <c r="W37" s="6">
        <f t="shared" si="13"/>
        <v>2.5357280302939534E-2</v>
      </c>
    </row>
    <row r="38" spans="1:23" x14ac:dyDescent="0.25">
      <c r="A38" s="16">
        <v>42398</v>
      </c>
      <c r="B38" s="5">
        <v>1133.3800000000001</v>
      </c>
      <c r="C38" s="5">
        <v>1196.23</v>
      </c>
      <c r="D38" s="5">
        <v>1391.77</v>
      </c>
      <c r="E38" s="5">
        <v>11593.3</v>
      </c>
      <c r="F38" s="5">
        <v>15952.55</v>
      </c>
      <c r="G38" s="5">
        <v>7396.21</v>
      </c>
      <c r="H38" s="4">
        <v>2.3598463731778421</v>
      </c>
      <c r="J38" s="3">
        <f t="shared" si="2"/>
        <v>9.2477637260950152E-2</v>
      </c>
      <c r="K38" s="3">
        <f t="shared" si="3"/>
        <v>-3.2786752696518318E-2</v>
      </c>
      <c r="L38" s="3">
        <f t="shared" si="4"/>
        <v>8.7864244622311238E-2</v>
      </c>
      <c r="M38" s="3">
        <f t="shared" si="5"/>
        <v>0.11184211157262158</v>
      </c>
      <c r="N38" s="3">
        <f t="shared" si="6"/>
        <v>-1.3453233717313884E-2</v>
      </c>
      <c r="O38" s="3">
        <f t="shared" si="14"/>
        <v>1.0462277464844627E-2</v>
      </c>
      <c r="P38" s="3">
        <f t="shared" si="7"/>
        <v>1.9665386443148683E-3</v>
      </c>
      <c r="R38" s="6">
        <f t="shared" si="8"/>
        <v>9.0511098616635283E-2</v>
      </c>
      <c r="S38" s="6">
        <f t="shared" si="9"/>
        <v>-3.4753291340833187E-2</v>
      </c>
      <c r="T38" s="6">
        <f t="shared" si="10"/>
        <v>8.5897705977996369E-2</v>
      </c>
      <c r="U38" s="6">
        <f t="shared" si="11"/>
        <v>0.10987557292830671</v>
      </c>
      <c r="V38" s="6">
        <f t="shared" si="12"/>
        <v>-1.5419772361628753E-2</v>
      </c>
      <c r="W38" s="6">
        <f t="shared" si="13"/>
        <v>8.4957388205297579E-3</v>
      </c>
    </row>
    <row r="39" spans="1:23" x14ac:dyDescent="0.25">
      <c r="A39" s="16">
        <v>42369</v>
      </c>
      <c r="B39" s="5">
        <v>1037.44</v>
      </c>
      <c r="C39" s="5">
        <v>1236.78</v>
      </c>
      <c r="D39" s="5">
        <v>1279.3599999999999</v>
      </c>
      <c r="E39" s="5">
        <v>10427.11</v>
      </c>
      <c r="F39" s="5">
        <v>16170.09</v>
      </c>
      <c r="G39" s="5">
        <v>7319.63</v>
      </c>
      <c r="H39" s="4">
        <v>2.5122385653061232</v>
      </c>
      <c r="J39" s="3">
        <f t="shared" si="2"/>
        <v>0.12976434203075327</v>
      </c>
      <c r="K39" s="3">
        <f t="shared" si="3"/>
        <v>-4.6878491996824923E-2</v>
      </c>
      <c r="L39" s="3">
        <f t="shared" si="4"/>
        <v>-9.1253915600605251E-2</v>
      </c>
      <c r="M39" s="3">
        <f t="shared" si="5"/>
        <v>-0.23809513371008018</v>
      </c>
      <c r="N39" s="3">
        <f t="shared" si="6"/>
        <v>9.8521996812469759E-2</v>
      </c>
      <c r="O39" s="3">
        <f t="shared" si="14"/>
        <v>-5.2075050441998783E-2</v>
      </c>
      <c r="P39" s="3">
        <f t="shared" si="7"/>
        <v>2.0935321377551024E-3</v>
      </c>
      <c r="R39" s="6">
        <f t="shared" si="8"/>
        <v>0.12767080989299817</v>
      </c>
      <c r="S39" s="6">
        <f t="shared" si="9"/>
        <v>-4.8972024134580024E-2</v>
      </c>
      <c r="T39" s="6">
        <f t="shared" si="10"/>
        <v>-9.3347447738360359E-2</v>
      </c>
      <c r="U39" s="6">
        <f t="shared" si="11"/>
        <v>-0.24018866584783527</v>
      </c>
      <c r="V39" s="6">
        <f t="shared" si="12"/>
        <v>9.6428464674714651E-2</v>
      </c>
      <c r="W39" s="6">
        <f t="shared" si="13"/>
        <v>-5.4168582579753884E-2</v>
      </c>
    </row>
    <row r="40" spans="1:23" x14ac:dyDescent="0.25">
      <c r="A40" s="16">
        <v>42338</v>
      </c>
      <c r="B40" s="5">
        <v>918.28</v>
      </c>
      <c r="C40" s="5">
        <v>1297.6099999999999</v>
      </c>
      <c r="D40" s="5">
        <v>1407.83</v>
      </c>
      <c r="E40" s="5">
        <v>13685.58</v>
      </c>
      <c r="F40" s="5">
        <v>14719.86</v>
      </c>
      <c r="G40" s="5">
        <v>7721.74</v>
      </c>
      <c r="H40" s="4">
        <v>2.7413914537815121</v>
      </c>
      <c r="J40" s="3">
        <f t="shared" si="2"/>
        <v>4.3630453806725811E-2</v>
      </c>
      <c r="K40" s="3">
        <f t="shared" si="3"/>
        <v>-6.9086239427222806E-2</v>
      </c>
      <c r="L40" s="3">
        <f t="shared" si="4"/>
        <v>-1.4986881231415117E-2</v>
      </c>
      <c r="M40" s="3">
        <f t="shared" si="5"/>
        <v>-0.14377683208977166</v>
      </c>
      <c r="N40" s="3">
        <f t="shared" si="6"/>
        <v>6.8421740266527253E-2</v>
      </c>
      <c r="O40" s="3">
        <f t="shared" si="14"/>
        <v>-2.4420627590798771E-2</v>
      </c>
      <c r="P40" s="3">
        <f t="shared" si="7"/>
        <v>2.28449287815126E-3</v>
      </c>
      <c r="R40" s="6">
        <f t="shared" si="8"/>
        <v>4.1345960928574552E-2</v>
      </c>
      <c r="S40" s="6">
        <f t="shared" si="9"/>
        <v>-7.1370732305374066E-2</v>
      </c>
      <c r="T40" s="6">
        <f t="shared" si="10"/>
        <v>-1.7271374109566376E-2</v>
      </c>
      <c r="U40" s="6">
        <f t="shared" si="11"/>
        <v>-0.14606132496792293</v>
      </c>
      <c r="V40" s="6">
        <f t="shared" si="12"/>
        <v>6.6137247388375994E-2</v>
      </c>
      <c r="W40" s="6">
        <f t="shared" si="13"/>
        <v>-2.670512046895003E-2</v>
      </c>
    </row>
    <row r="41" spans="1:23" x14ac:dyDescent="0.25">
      <c r="A41" s="16">
        <v>42307</v>
      </c>
      <c r="B41" s="5">
        <v>879.89</v>
      </c>
      <c r="C41" s="5">
        <v>1393.91</v>
      </c>
      <c r="D41" s="5">
        <v>1429.25</v>
      </c>
      <c r="E41" s="5">
        <v>15983.66</v>
      </c>
      <c r="F41" s="5">
        <v>13777.2</v>
      </c>
      <c r="G41" s="5">
        <v>7915.03</v>
      </c>
      <c r="H41" s="4">
        <v>2.6640674926859629</v>
      </c>
      <c r="J41" s="3">
        <f t="shared" si="2"/>
        <v>6.0491744003856818E-2</v>
      </c>
      <c r="K41" s="3">
        <f t="shared" si="3"/>
        <v>0.1458269969009709</v>
      </c>
      <c r="L41" s="3">
        <f t="shared" si="4"/>
        <v>-3.7292625121984058E-3</v>
      </c>
      <c r="M41" s="3">
        <f t="shared" si="5"/>
        <v>3.0973731025203399E-2</v>
      </c>
      <c r="N41" s="3">
        <f t="shared" si="6"/>
        <v>2.7027188206317998E-2</v>
      </c>
      <c r="O41" s="3">
        <f t="shared" si="14"/>
        <v>3.4613338422504913E-2</v>
      </c>
      <c r="P41" s="3">
        <f t="shared" si="7"/>
        <v>2.2200562439049693E-3</v>
      </c>
      <c r="R41" s="6">
        <f t="shared" si="8"/>
        <v>5.8271687759951847E-2</v>
      </c>
      <c r="S41" s="6">
        <f t="shared" si="9"/>
        <v>0.14360694065706592</v>
      </c>
      <c r="T41" s="6">
        <f t="shared" si="10"/>
        <v>-5.9493187561033747E-3</v>
      </c>
      <c r="U41" s="6">
        <f t="shared" si="11"/>
        <v>2.8753674781298429E-2</v>
      </c>
      <c r="V41" s="6">
        <f t="shared" si="12"/>
        <v>2.4807131962413027E-2</v>
      </c>
      <c r="W41" s="6">
        <f t="shared" si="13"/>
        <v>3.2393282178599943E-2</v>
      </c>
    </row>
    <row r="42" spans="1:23" x14ac:dyDescent="0.25">
      <c r="A42" s="16">
        <v>42277</v>
      </c>
      <c r="B42" s="5">
        <v>829.7</v>
      </c>
      <c r="C42" s="5">
        <v>1216.51</v>
      </c>
      <c r="D42" s="5">
        <v>1434.6</v>
      </c>
      <c r="E42" s="5">
        <v>15503.46</v>
      </c>
      <c r="F42" s="5">
        <v>13414.64</v>
      </c>
      <c r="G42" s="5">
        <v>7650.23</v>
      </c>
      <c r="H42" s="4">
        <v>2.8031798487394961</v>
      </c>
      <c r="J42" s="3">
        <f t="shared" si="2"/>
        <v>1.8111762829165379E-2</v>
      </c>
      <c r="K42" s="3">
        <f t="shared" si="3"/>
        <v>-8.3484012898170756E-2</v>
      </c>
      <c r="L42" s="3">
        <f t="shared" si="4"/>
        <v>-4.6042132141717262E-2</v>
      </c>
      <c r="M42" s="3">
        <f t="shared" si="5"/>
        <v>-5.042060041674179E-2</v>
      </c>
      <c r="N42" s="3">
        <f t="shared" si="6"/>
        <v>-5.1282341425879951E-2</v>
      </c>
      <c r="O42" s="3">
        <f t="shared" si="14"/>
        <v>-2.0613858217314873E-2</v>
      </c>
      <c r="P42" s="3">
        <f t="shared" si="7"/>
        <v>2.3359832072829133E-3</v>
      </c>
      <c r="R42" s="6">
        <f t="shared" si="8"/>
        <v>1.5775779621882466E-2</v>
      </c>
      <c r="S42" s="6">
        <f t="shared" si="9"/>
        <v>-8.5819996105453669E-2</v>
      </c>
      <c r="T42" s="6">
        <f t="shared" si="10"/>
        <v>-4.8378115349000175E-2</v>
      </c>
      <c r="U42" s="6">
        <f t="shared" si="11"/>
        <v>-5.2756583624024703E-2</v>
      </c>
      <c r="V42" s="6">
        <f t="shared" si="12"/>
        <v>-5.3618324633162864E-2</v>
      </c>
      <c r="W42" s="6">
        <f t="shared" si="13"/>
        <v>-2.2949841424597786E-2</v>
      </c>
    </row>
    <row r="43" spans="1:23" x14ac:dyDescent="0.25">
      <c r="A43" s="16">
        <v>42247</v>
      </c>
      <c r="B43" s="5">
        <v>814.94</v>
      </c>
      <c r="C43" s="5">
        <v>1327.32</v>
      </c>
      <c r="D43" s="5">
        <v>1503.84</v>
      </c>
      <c r="E43" s="5">
        <v>16326.66</v>
      </c>
      <c r="F43" s="5">
        <v>14139.76</v>
      </c>
      <c r="G43" s="5">
        <v>7811.25</v>
      </c>
      <c r="H43" s="4">
        <v>2.8123293809523799</v>
      </c>
      <c r="J43" s="3">
        <f t="shared" si="2"/>
        <v>-6.1215556169938234E-2</v>
      </c>
      <c r="K43" s="3">
        <f t="shared" si="3"/>
        <v>-0.17791623827868552</v>
      </c>
      <c r="L43" s="3">
        <f t="shared" si="4"/>
        <v>-6.578702150657878E-2</v>
      </c>
      <c r="M43" s="3">
        <f t="shared" si="5"/>
        <v>-2.1441586152334047E-2</v>
      </c>
      <c r="N43" s="3">
        <f t="shared" si="6"/>
        <v>-2.9850776990194672E-2</v>
      </c>
      <c r="O43" s="3">
        <f t="shared" si="14"/>
        <v>-3.3831512832152355E-2</v>
      </c>
      <c r="P43" s="3">
        <f t="shared" si="7"/>
        <v>2.3436078174603166E-3</v>
      </c>
      <c r="R43" s="6">
        <f t="shared" si="8"/>
        <v>-6.3559163987398554E-2</v>
      </c>
      <c r="S43" s="6">
        <f t="shared" si="9"/>
        <v>-0.18025984609614584</v>
      </c>
      <c r="T43" s="6">
        <f t="shared" si="10"/>
        <v>-6.8130629324039099E-2</v>
      </c>
      <c r="U43" s="6">
        <f t="shared" si="11"/>
        <v>-2.3785193969794362E-2</v>
      </c>
      <c r="V43" s="6">
        <f t="shared" si="12"/>
        <v>-3.2194384807654991E-2</v>
      </c>
      <c r="W43" s="6">
        <f t="shared" si="13"/>
        <v>-3.6175120649612674E-2</v>
      </c>
    </row>
    <row r="44" spans="1:23" x14ac:dyDescent="0.25">
      <c r="A44" s="16">
        <v>42216</v>
      </c>
      <c r="B44" s="5">
        <v>868.08</v>
      </c>
      <c r="C44" s="5">
        <v>1614.58</v>
      </c>
      <c r="D44" s="5">
        <v>1609.74</v>
      </c>
      <c r="E44" s="5">
        <v>16684.400000000001</v>
      </c>
      <c r="F44" s="5">
        <v>14574.83</v>
      </c>
      <c r="G44" s="5">
        <v>8084.77</v>
      </c>
      <c r="H44" s="4">
        <v>2.815358846778711</v>
      </c>
      <c r="J44" s="3">
        <f t="shared" si="2"/>
        <v>-2.9709610354771598E-2</v>
      </c>
      <c r="K44" s="3">
        <f t="shared" si="3"/>
        <v>-9.1922475562704609E-2</v>
      </c>
      <c r="L44" s="3">
        <f t="shared" si="4"/>
        <v>-2.2510186360296558E-2</v>
      </c>
      <c r="M44" s="3">
        <f t="shared" si="5"/>
        <v>4.1666276456996165E-2</v>
      </c>
      <c r="N44" s="3">
        <f t="shared" si="6"/>
        <v>2.030482793574695E-2</v>
      </c>
      <c r="O44" s="3">
        <f t="shared" si="14"/>
        <v>-4.1937888316523786E-2</v>
      </c>
      <c r="P44" s="3">
        <f t="shared" si="7"/>
        <v>2.3461323723155923E-3</v>
      </c>
      <c r="R44" s="6">
        <f t="shared" si="8"/>
        <v>-3.2055742727087194E-2</v>
      </c>
      <c r="S44" s="6">
        <f t="shared" si="9"/>
        <v>-9.4268607935020204E-2</v>
      </c>
      <c r="T44" s="6">
        <f t="shared" si="10"/>
        <v>-2.485631873261215E-2</v>
      </c>
      <c r="U44" s="6">
        <f t="shared" si="11"/>
        <v>3.9320144084680569E-2</v>
      </c>
      <c r="V44" s="6">
        <f t="shared" si="12"/>
        <v>1.7958695563431357E-2</v>
      </c>
      <c r="W44" s="6">
        <f t="shared" si="13"/>
        <v>-4.4284020688839382E-2</v>
      </c>
    </row>
    <row r="45" spans="1:23" x14ac:dyDescent="0.25">
      <c r="A45" s="16">
        <v>42185</v>
      </c>
      <c r="B45" s="5">
        <v>894.66</v>
      </c>
      <c r="C45" s="5">
        <v>1778.02</v>
      </c>
      <c r="D45" s="5">
        <v>1646.81</v>
      </c>
      <c r="E45" s="5">
        <v>16017.03</v>
      </c>
      <c r="F45" s="5">
        <v>14284.78</v>
      </c>
      <c r="G45" s="5">
        <v>8438.67</v>
      </c>
      <c r="H45" s="4">
        <v>2.9516216000000002</v>
      </c>
      <c r="J45" s="3">
        <f t="shared" si="2"/>
        <v>1.6786189182738775E-2</v>
      </c>
      <c r="K45" s="3">
        <f t="shared" si="3"/>
        <v>3.4580673691805508E-2</v>
      </c>
      <c r="L45" s="3">
        <f t="shared" si="4"/>
        <v>-1.8926711863598955E-2</v>
      </c>
      <c r="M45" s="3">
        <f t="shared" si="5"/>
        <v>2.5641304765442019E-2</v>
      </c>
      <c r="N45" s="3">
        <f t="shared" si="6"/>
        <v>2.0724929509229995E-2</v>
      </c>
      <c r="O45" s="3">
        <f t="shared" si="14"/>
        <v>5.8513060248546189E-3</v>
      </c>
      <c r="P45" s="3">
        <f t="shared" si="7"/>
        <v>2.4596846666666669E-3</v>
      </c>
      <c r="R45" s="6">
        <f t="shared" si="8"/>
        <v>1.4326504516072109E-2</v>
      </c>
      <c r="S45" s="6">
        <f t="shared" si="9"/>
        <v>3.2120989025138838E-2</v>
      </c>
      <c r="T45" s="6">
        <f t="shared" si="10"/>
        <v>-2.1386396530265622E-2</v>
      </c>
      <c r="U45" s="6">
        <f t="shared" si="11"/>
        <v>2.3181620098775352E-2</v>
      </c>
      <c r="V45" s="6">
        <f t="shared" si="12"/>
        <v>1.8265244842563328E-2</v>
      </c>
      <c r="W45" s="6">
        <f t="shared" si="13"/>
        <v>3.391621358187952E-3</v>
      </c>
    </row>
    <row r="46" spans="1:23" x14ac:dyDescent="0.25">
      <c r="A46" s="16">
        <v>42153</v>
      </c>
      <c r="B46" s="5">
        <v>879.89</v>
      </c>
      <c r="C46" s="5">
        <v>1718.59</v>
      </c>
      <c r="D46" s="5">
        <v>1678.58</v>
      </c>
      <c r="E46" s="5">
        <v>15616.6</v>
      </c>
      <c r="F46" s="5">
        <v>13994.74</v>
      </c>
      <c r="G46" s="5">
        <v>8389.58</v>
      </c>
      <c r="H46" s="4">
        <v>2.766488907563025</v>
      </c>
      <c r="J46" s="3">
        <f t="shared" si="2"/>
        <v>3.289234272835051E-2</v>
      </c>
      <c r="K46" s="3">
        <f t="shared" si="3"/>
        <v>-2.5278477279430223E-2</v>
      </c>
      <c r="L46" s="3">
        <f t="shared" si="4"/>
        <v>-3.1474926954415672E-3</v>
      </c>
      <c r="M46" s="3">
        <f t="shared" si="5"/>
        <v>-2.5000265342576045E-2</v>
      </c>
      <c r="N46" s="3">
        <f t="shared" si="6"/>
        <v>-4.455416478350338E-2</v>
      </c>
      <c r="O46" s="3">
        <f t="shared" si="14"/>
        <v>-1.8559397676477962E-2</v>
      </c>
      <c r="P46" s="3">
        <f t="shared" si="7"/>
        <v>2.3054074229691877E-3</v>
      </c>
      <c r="R46" s="6">
        <f t="shared" si="8"/>
        <v>3.0586935305381324E-2</v>
      </c>
      <c r="S46" s="6">
        <f t="shared" si="9"/>
        <v>-2.7583884702399409E-2</v>
      </c>
      <c r="T46" s="6">
        <f t="shared" si="10"/>
        <v>-5.4529001184107553E-3</v>
      </c>
      <c r="U46" s="6">
        <f t="shared" si="11"/>
        <v>-2.7305672765545231E-2</v>
      </c>
      <c r="V46" s="6">
        <f t="shared" si="12"/>
        <v>-4.685957220647257E-2</v>
      </c>
      <c r="W46" s="6">
        <f t="shared" si="13"/>
        <v>-2.0864805099447149E-2</v>
      </c>
    </row>
    <row r="47" spans="1:23" x14ac:dyDescent="0.25">
      <c r="A47" s="16">
        <v>42124</v>
      </c>
      <c r="B47" s="5">
        <v>851.87</v>
      </c>
      <c r="C47" s="5">
        <v>1763.16</v>
      </c>
      <c r="D47" s="5">
        <v>1683.88</v>
      </c>
      <c r="E47" s="5">
        <v>16017.03</v>
      </c>
      <c r="F47" s="5">
        <v>14647.34</v>
      </c>
      <c r="G47" s="5">
        <v>8548.23</v>
      </c>
      <c r="H47" s="4">
        <v>2.5066580772399898</v>
      </c>
      <c r="J47" s="3">
        <f t="shared" si="2"/>
        <v>3.5708206686930088E-2</v>
      </c>
      <c r="K47" s="3">
        <f t="shared" si="3"/>
        <v>0.10216787937889138</v>
      </c>
      <c r="L47" s="3">
        <f t="shared" si="4"/>
        <v>-8.4096187632241581E-2</v>
      </c>
      <c r="M47" s="3">
        <f t="shared" si="5"/>
        <v>1.2658684020355526E-2</v>
      </c>
      <c r="N47" s="3">
        <f t="shared" si="6"/>
        <v>2.5380859908237907E-2</v>
      </c>
      <c r="O47" s="3">
        <f t="shared" si="14"/>
        <v>2.0901158694026867E-2</v>
      </c>
      <c r="P47" s="3">
        <f t="shared" si="7"/>
        <v>2.0888817310333249E-3</v>
      </c>
      <c r="R47" s="6">
        <f t="shared" si="8"/>
        <v>3.3619324955896764E-2</v>
      </c>
      <c r="S47" s="6">
        <f t="shared" si="9"/>
        <v>0.10007899764785805</v>
      </c>
      <c r="T47" s="6">
        <f t="shared" si="10"/>
        <v>-8.6185069363274913E-2</v>
      </c>
      <c r="U47" s="6">
        <f t="shared" si="11"/>
        <v>1.0569802289322201E-2</v>
      </c>
      <c r="V47" s="6">
        <f t="shared" si="12"/>
        <v>2.3291978177204582E-2</v>
      </c>
      <c r="W47" s="6">
        <f t="shared" si="13"/>
        <v>1.8812276962993542E-2</v>
      </c>
    </row>
    <row r="48" spans="1:23" x14ac:dyDescent="0.25">
      <c r="A48" s="16">
        <v>42094</v>
      </c>
      <c r="B48" s="5">
        <v>822.5</v>
      </c>
      <c r="C48" s="5">
        <v>1599.72</v>
      </c>
      <c r="D48" s="5">
        <v>1838.49</v>
      </c>
      <c r="E48" s="5">
        <v>15816.81</v>
      </c>
      <c r="F48" s="5">
        <v>14284.78</v>
      </c>
      <c r="G48" s="5">
        <v>8373.2199999999993</v>
      </c>
      <c r="H48" s="4">
        <v>2.6834249496460001</v>
      </c>
      <c r="J48" s="3">
        <f t="shared" si="2"/>
        <v>-9.3843645337563841E-2</v>
      </c>
      <c r="K48" s="3">
        <f t="shared" si="3"/>
        <v>-4.4458381865424279E-2</v>
      </c>
      <c r="L48" s="3">
        <f t="shared" si="4"/>
        <v>5.0151654490515174E-2</v>
      </c>
      <c r="M48" s="3">
        <f t="shared" si="5"/>
        <v>4.2746734825864996E-2</v>
      </c>
      <c r="N48" s="3">
        <f t="shared" si="6"/>
        <v>-7.3390424865303783E-2</v>
      </c>
      <c r="O48" s="3">
        <f t="shared" si="14"/>
        <v>-4.4067850790367236E-2</v>
      </c>
      <c r="P48" s="3">
        <f t="shared" si="7"/>
        <v>2.2361874580383335E-3</v>
      </c>
      <c r="R48" s="6">
        <f t="shared" si="8"/>
        <v>-9.6079832795602171E-2</v>
      </c>
      <c r="S48" s="6">
        <f t="shared" si="9"/>
        <v>-4.6694569323462609E-2</v>
      </c>
      <c r="T48" s="6">
        <f t="shared" si="10"/>
        <v>4.7915467032476844E-2</v>
      </c>
      <c r="U48" s="6">
        <f t="shared" si="11"/>
        <v>4.0510547367826666E-2</v>
      </c>
      <c r="V48" s="6">
        <f t="shared" si="12"/>
        <v>-7.5626612323342113E-2</v>
      </c>
      <c r="W48" s="6">
        <f t="shared" si="13"/>
        <v>-4.6304038248405566E-2</v>
      </c>
    </row>
    <row r="49" spans="1:23" x14ac:dyDescent="0.25">
      <c r="A49" s="16">
        <v>42062</v>
      </c>
      <c r="B49" s="5">
        <v>907.68</v>
      </c>
      <c r="C49" s="5">
        <v>1674.15</v>
      </c>
      <c r="D49" s="5">
        <v>1750.69</v>
      </c>
      <c r="E49" s="5">
        <v>15168.41</v>
      </c>
      <c r="F49" s="5">
        <v>15416.18</v>
      </c>
      <c r="G49" s="5">
        <v>8759.2199999999993</v>
      </c>
      <c r="H49" s="4">
        <v>2.6899609565734899</v>
      </c>
      <c r="J49" s="3">
        <f t="shared" si="2"/>
        <v>-4.6304176516942519E-2</v>
      </c>
      <c r="K49" s="3">
        <f t="shared" si="3"/>
        <v>-8.6747986736143146E-3</v>
      </c>
      <c r="L49" s="3">
        <f t="shared" si="4"/>
        <v>-5.5712575108685103E-2</v>
      </c>
      <c r="M49" s="3">
        <f t="shared" si="5"/>
        <v>-4.8979850303643602E-2</v>
      </c>
      <c r="N49" s="3">
        <f t="shared" si="6"/>
        <v>0.15591382933974351</v>
      </c>
      <c r="O49" s="3">
        <f t="shared" si="14"/>
        <v>5.6452029552069849E-3</v>
      </c>
      <c r="P49" s="3">
        <f t="shared" si="7"/>
        <v>2.2416341304779082E-3</v>
      </c>
      <c r="R49" s="6">
        <f t="shared" si="8"/>
        <v>-4.8545810647420425E-2</v>
      </c>
      <c r="S49" s="6">
        <f t="shared" si="9"/>
        <v>-1.0916432804092224E-2</v>
      </c>
      <c r="T49" s="6">
        <f t="shared" si="10"/>
        <v>-5.7954209239163008E-2</v>
      </c>
      <c r="U49" s="6">
        <f t="shared" si="11"/>
        <v>-5.1221484434121507E-2</v>
      </c>
      <c r="V49" s="6">
        <f t="shared" si="12"/>
        <v>0.15367219520926562</v>
      </c>
      <c r="W49" s="6">
        <f t="shared" si="13"/>
        <v>3.4035688247290767E-3</v>
      </c>
    </row>
    <row r="50" spans="1:23" x14ac:dyDescent="0.25">
      <c r="A50" s="16">
        <v>42034</v>
      </c>
      <c r="B50" s="5">
        <v>951.75</v>
      </c>
      <c r="C50" s="5">
        <v>1688.8</v>
      </c>
      <c r="D50" s="5">
        <v>1853.98</v>
      </c>
      <c r="E50" s="5">
        <v>15949.62</v>
      </c>
      <c r="F50" s="5">
        <v>13336.79</v>
      </c>
      <c r="G50" s="5">
        <v>8710.0499999999993</v>
      </c>
      <c r="H50" s="4">
        <v>2.61300492286682</v>
      </c>
      <c r="J50" s="3">
        <f t="shared" si="2"/>
        <v>0.14894310513417919</v>
      </c>
      <c r="K50" s="3">
        <f t="shared" si="3"/>
        <v>6.7901000366758835E-2</v>
      </c>
      <c r="L50" s="3">
        <f t="shared" si="4"/>
        <v>-1.3735503776997504E-2</v>
      </c>
      <c r="M50" s="3">
        <f t="shared" si="5"/>
        <v>-2.3904206920102533E-2</v>
      </c>
      <c r="N50" s="3">
        <f t="shared" si="6"/>
        <v>8.139583911054471E-2</v>
      </c>
      <c r="O50" s="3">
        <f t="shared" si="14"/>
        <v>5.6292422752238114E-2</v>
      </c>
      <c r="P50" s="3">
        <f t="shared" si="7"/>
        <v>2.1775041023890163E-3</v>
      </c>
      <c r="R50" s="6">
        <f t="shared" si="8"/>
        <v>0.14676560103179018</v>
      </c>
      <c r="S50" s="6">
        <f t="shared" si="9"/>
        <v>6.5723496264369824E-2</v>
      </c>
      <c r="T50" s="6">
        <f t="shared" si="10"/>
        <v>-1.5913007879386522E-2</v>
      </c>
      <c r="U50" s="6">
        <f t="shared" si="11"/>
        <v>-2.6081711022491551E-2</v>
      </c>
      <c r="V50" s="6">
        <f t="shared" si="12"/>
        <v>7.9218335008155699E-2</v>
      </c>
      <c r="W50" s="6">
        <f t="shared" si="13"/>
        <v>5.4114918649849096E-2</v>
      </c>
    </row>
    <row r="51" spans="1:23" x14ac:dyDescent="0.25">
      <c r="A51" s="16">
        <v>42004</v>
      </c>
      <c r="B51" s="5">
        <v>828.37</v>
      </c>
      <c r="C51" s="5">
        <v>1581.42</v>
      </c>
      <c r="D51" s="5">
        <v>1879.8</v>
      </c>
      <c r="E51" s="5">
        <v>16340.22</v>
      </c>
      <c r="F51" s="5">
        <v>12332.94</v>
      </c>
      <c r="G51" s="5">
        <v>8245.8700000000008</v>
      </c>
      <c r="H51" s="4">
        <v>2.8276839256286599</v>
      </c>
      <c r="J51" s="3">
        <f t="shared" si="2"/>
        <v>2.6977101697226669E-2</v>
      </c>
      <c r="K51" s="3">
        <f t="shared" si="3"/>
        <v>-0.15404490234782475</v>
      </c>
      <c r="L51" s="3">
        <f t="shared" si="4"/>
        <v>-7.3793956355287071E-2</v>
      </c>
      <c r="M51" s="3">
        <f t="shared" si="5"/>
        <v>5.4622106363080736E-2</v>
      </c>
      <c r="N51" s="3">
        <f t="shared" si="6"/>
        <v>-7.0270914106123628E-2</v>
      </c>
      <c r="O51" s="3">
        <f t="shared" si="14"/>
        <v>-5.9950477328329255E-2</v>
      </c>
      <c r="P51" s="3">
        <f t="shared" si="7"/>
        <v>2.3564032713572166E-3</v>
      </c>
      <c r="R51" s="6">
        <f t="shared" si="8"/>
        <v>2.4620698425869451E-2</v>
      </c>
      <c r="S51" s="6">
        <f t="shared" si="9"/>
        <v>-0.15640130561918197</v>
      </c>
      <c r="T51" s="6">
        <f t="shared" si="10"/>
        <v>-7.6150359626644293E-2</v>
      </c>
      <c r="U51" s="6">
        <f t="shared" si="11"/>
        <v>5.2265703091723521E-2</v>
      </c>
      <c r="V51" s="6">
        <f t="shared" si="12"/>
        <v>-7.2627317377480849E-2</v>
      </c>
      <c r="W51" s="6">
        <f t="shared" si="13"/>
        <v>-6.2306880599686469E-2</v>
      </c>
    </row>
    <row r="52" spans="1:23" x14ac:dyDescent="0.25">
      <c r="A52" s="16">
        <v>41971</v>
      </c>
      <c r="B52" s="5">
        <v>806.61</v>
      </c>
      <c r="C52" s="5">
        <v>1869.39</v>
      </c>
      <c r="D52" s="5">
        <v>2029.57</v>
      </c>
      <c r="E52" s="5">
        <v>15493.91</v>
      </c>
      <c r="F52" s="5">
        <v>13265.09</v>
      </c>
      <c r="G52" s="5">
        <v>8771.74</v>
      </c>
      <c r="H52" s="4">
        <v>2.9954769611358598</v>
      </c>
      <c r="J52" s="3">
        <f t="shared" si="2"/>
        <v>0.14875526945425555</v>
      </c>
      <c r="K52" s="3">
        <f t="shared" si="3"/>
        <v>4.0758721286285438E-2</v>
      </c>
      <c r="L52" s="3">
        <f t="shared" si="4"/>
        <v>0.10704623306351313</v>
      </c>
      <c r="M52" s="3">
        <f t="shared" si="5"/>
        <v>-4.18471086225225E-3</v>
      </c>
      <c r="N52" s="3">
        <f t="shared" si="6"/>
        <v>0</v>
      </c>
      <c r="O52" s="3">
        <f t="shared" si="14"/>
        <v>6.9727930203191679E-3</v>
      </c>
      <c r="P52" s="3">
        <f t="shared" si="7"/>
        <v>2.4962308009465499E-3</v>
      </c>
      <c r="R52" s="6">
        <f t="shared" si="8"/>
        <v>0.146259038653309</v>
      </c>
      <c r="S52" s="6">
        <f t="shared" si="9"/>
        <v>3.826249048533889E-2</v>
      </c>
      <c r="T52" s="6">
        <f t="shared" si="10"/>
        <v>0.10455000226256658</v>
      </c>
      <c r="U52" s="6">
        <f t="shared" si="11"/>
        <v>-6.6809416631987998E-3</v>
      </c>
      <c r="V52" s="6">
        <f t="shared" si="12"/>
        <v>-2.4962308009465499E-3</v>
      </c>
      <c r="W52" s="6">
        <f t="shared" si="13"/>
        <v>4.4765622193726181E-3</v>
      </c>
    </row>
    <row r="53" spans="1:23" x14ac:dyDescent="0.25">
      <c r="A53" s="16">
        <v>41943</v>
      </c>
      <c r="B53" s="5">
        <v>702.16</v>
      </c>
      <c r="C53" s="5">
        <v>1796.18</v>
      </c>
      <c r="D53" s="5">
        <v>1833.32</v>
      </c>
      <c r="E53" s="5">
        <v>15559.02</v>
      </c>
      <c r="F53" s="5">
        <v>13265.09</v>
      </c>
      <c r="G53" s="5">
        <v>8711</v>
      </c>
      <c r="H53" s="4">
        <v>3.2410349845886199</v>
      </c>
      <c r="J53" s="3">
        <f t="shared" si="2"/>
        <v>1.256038647342983E-2</v>
      </c>
      <c r="K53" s="3">
        <f t="shared" si="3"/>
        <v>2.222373984850301E-2</v>
      </c>
      <c r="L53" s="3">
        <f t="shared" si="4"/>
        <v>-2.4726034684540932E-2</v>
      </c>
      <c r="M53" s="3">
        <f t="shared" si="5"/>
        <v>6.2222437653651319E-2</v>
      </c>
      <c r="N53" s="3">
        <f t="shared" si="6"/>
        <v>0</v>
      </c>
      <c r="O53" s="3">
        <f t="shared" si="14"/>
        <v>-6.4130583175303624E-4</v>
      </c>
      <c r="P53" s="3">
        <f t="shared" si="7"/>
        <v>2.7008624871571831E-3</v>
      </c>
      <c r="R53" s="6">
        <f t="shared" si="8"/>
        <v>9.8595239862726471E-3</v>
      </c>
      <c r="S53" s="6">
        <f t="shared" si="9"/>
        <v>1.9522877361345826E-2</v>
      </c>
      <c r="T53" s="6">
        <f t="shared" si="10"/>
        <v>-2.7426897171698116E-2</v>
      </c>
      <c r="U53" s="6">
        <f t="shared" si="11"/>
        <v>5.9521575166494138E-2</v>
      </c>
      <c r="V53" s="6">
        <f t="shared" si="12"/>
        <v>-2.7008624871571831E-3</v>
      </c>
      <c r="W53" s="6">
        <f t="shared" si="13"/>
        <v>-3.3421683189102194E-3</v>
      </c>
    </row>
    <row r="54" spans="1:23" x14ac:dyDescent="0.25">
      <c r="A54" s="16">
        <v>41912</v>
      </c>
      <c r="B54" s="5">
        <v>693.45</v>
      </c>
      <c r="C54" s="5">
        <v>1757.13</v>
      </c>
      <c r="D54" s="5">
        <v>1879.8</v>
      </c>
      <c r="E54" s="5">
        <v>14647.61</v>
      </c>
      <c r="F54" s="5">
        <v>13265.09</v>
      </c>
      <c r="G54" s="5">
        <v>8716.59</v>
      </c>
      <c r="H54" s="4">
        <v>3.4704539775848402</v>
      </c>
      <c r="J54" s="3">
        <f t="shared" si="2"/>
        <v>8.4345233767180172E-3</v>
      </c>
      <c r="K54" s="3">
        <f t="shared" si="3"/>
        <v>0.14060836600628357</v>
      </c>
      <c r="L54" s="3">
        <f t="shared" si="4"/>
        <v>-1.9154609159357405E-2</v>
      </c>
      <c r="M54" s="3">
        <f t="shared" si="5"/>
        <v>7.6555196236954393E-2</v>
      </c>
      <c r="N54" s="3">
        <f t="shared" si="6"/>
        <v>-5.1281922912977507E-2</v>
      </c>
      <c r="O54" s="3">
        <f t="shared" si="14"/>
        <v>1.8211148867673055E-2</v>
      </c>
      <c r="P54" s="3">
        <f t="shared" si="7"/>
        <v>2.8920449813206999E-3</v>
      </c>
      <c r="R54" s="6">
        <f t="shared" si="8"/>
        <v>5.5424783953973173E-3</v>
      </c>
      <c r="S54" s="6">
        <f t="shared" si="9"/>
        <v>0.13771632102496287</v>
      </c>
      <c r="T54" s="6">
        <f t="shared" si="10"/>
        <v>-2.2046654140678107E-2</v>
      </c>
      <c r="U54" s="6">
        <f t="shared" si="11"/>
        <v>7.3663151255633691E-2</v>
      </c>
      <c r="V54" s="6">
        <f t="shared" si="12"/>
        <v>-5.4173967894298208E-2</v>
      </c>
      <c r="W54" s="6">
        <f t="shared" si="13"/>
        <v>1.5319103886352355E-2</v>
      </c>
    </row>
    <row r="55" spans="1:23" x14ac:dyDescent="0.25">
      <c r="A55" s="16">
        <v>41880</v>
      </c>
      <c r="B55" s="5">
        <v>687.65</v>
      </c>
      <c r="C55" s="5">
        <v>1540.52</v>
      </c>
      <c r="D55" s="5">
        <v>1916.51</v>
      </c>
      <c r="E55" s="5">
        <v>13606</v>
      </c>
      <c r="F55" s="5">
        <v>13982.12</v>
      </c>
      <c r="G55" s="5">
        <v>8560.69</v>
      </c>
      <c r="H55" s="4">
        <v>3.5519990921020499</v>
      </c>
      <c r="J55" s="3">
        <f t="shared" si="2"/>
        <v>0.10746956129614116</v>
      </c>
      <c r="K55" s="3">
        <f t="shared" si="3"/>
        <v>6.2707391633787246E-3</v>
      </c>
      <c r="L55" s="3">
        <f t="shared" si="4"/>
        <v>5.0562690829756507E-2</v>
      </c>
      <c r="M55" s="3">
        <f t="shared" si="5"/>
        <v>3.357092449371657E-2</v>
      </c>
      <c r="N55" s="3">
        <f t="shared" si="6"/>
        <v>0.14705887178679422</v>
      </c>
      <c r="O55" s="3">
        <f t="shared" si="14"/>
        <v>4.5907483744535904E-2</v>
      </c>
      <c r="P55" s="3">
        <f t="shared" si="7"/>
        <v>2.9599992434183749E-3</v>
      </c>
      <c r="R55" s="6">
        <f t="shared" si="8"/>
        <v>0.10450956205272278</v>
      </c>
      <c r="S55" s="6">
        <f t="shared" si="9"/>
        <v>3.3107399199603497E-3</v>
      </c>
      <c r="T55" s="6">
        <f t="shared" si="10"/>
        <v>4.7602691586338133E-2</v>
      </c>
      <c r="U55" s="6">
        <f t="shared" si="11"/>
        <v>3.0610925250298196E-2</v>
      </c>
      <c r="V55" s="6">
        <f t="shared" si="12"/>
        <v>0.14409887254337583</v>
      </c>
      <c r="W55" s="6">
        <f t="shared" si="13"/>
        <v>4.294748450111753E-2</v>
      </c>
    </row>
    <row r="56" spans="1:23" x14ac:dyDescent="0.25">
      <c r="A56" s="16">
        <v>41851</v>
      </c>
      <c r="B56" s="5">
        <v>620.91999999999996</v>
      </c>
      <c r="C56" s="5">
        <v>1530.92</v>
      </c>
      <c r="D56" s="5">
        <v>1824.27</v>
      </c>
      <c r="E56" s="5">
        <v>13164.07</v>
      </c>
      <c r="F56" s="5">
        <v>12189.54</v>
      </c>
      <c r="G56" s="5">
        <v>8184.94</v>
      </c>
      <c r="H56" s="4">
        <v>3.6333110332489</v>
      </c>
      <c r="J56" s="3">
        <f t="shared" si="2"/>
        <v>7.8098413029134894E-2</v>
      </c>
      <c r="K56" s="3">
        <f t="shared" si="3"/>
        <v>3.145231043430563E-3</v>
      </c>
      <c r="L56" s="3">
        <f t="shared" si="4"/>
        <v>5.6378155202066127E-2</v>
      </c>
      <c r="M56" s="3">
        <f t="shared" si="5"/>
        <v>-5.4545754887047493E-2</v>
      </c>
      <c r="N56" s="3">
        <f t="shared" si="6"/>
        <v>1.7964111861692E-2</v>
      </c>
      <c r="O56" s="3">
        <f t="shared" si="14"/>
        <v>1.1679202022137236E-2</v>
      </c>
      <c r="P56" s="3">
        <f t="shared" si="7"/>
        <v>3.0277591943740838E-3</v>
      </c>
      <c r="R56" s="6">
        <f t="shared" si="8"/>
        <v>7.5070653834760817E-2</v>
      </c>
      <c r="S56" s="6">
        <f t="shared" si="9"/>
        <v>1.1747184905647927E-4</v>
      </c>
      <c r="T56" s="6">
        <f t="shared" si="10"/>
        <v>5.3350396007692043E-2</v>
      </c>
      <c r="U56" s="6">
        <f t="shared" si="11"/>
        <v>-5.7573514081421577E-2</v>
      </c>
      <c r="V56" s="6">
        <f t="shared" si="12"/>
        <v>1.4936352667317916E-2</v>
      </c>
      <c r="W56" s="6">
        <f t="shared" si="13"/>
        <v>8.6514428277631519E-3</v>
      </c>
    </row>
    <row r="57" spans="1:23" x14ac:dyDescent="0.25">
      <c r="A57" s="16">
        <v>41820</v>
      </c>
      <c r="B57" s="5">
        <v>575.94000000000005</v>
      </c>
      <c r="C57" s="5">
        <v>1526.12</v>
      </c>
      <c r="D57" s="5">
        <v>1726.91</v>
      </c>
      <c r="E57" s="5">
        <v>13923.54</v>
      </c>
      <c r="F57" s="5">
        <v>11974.43</v>
      </c>
      <c r="G57" s="5">
        <v>8090.45</v>
      </c>
      <c r="H57" s="4">
        <v>3.7800490856170699</v>
      </c>
      <c r="J57" s="3">
        <f t="shared" si="2"/>
        <v>5.8654853592633005E-2</v>
      </c>
      <c r="K57" s="3">
        <f t="shared" si="3"/>
        <v>8.1633520915134428E-2</v>
      </c>
      <c r="L57" s="3">
        <f t="shared" si="4"/>
        <v>5.9746555797612899E-2</v>
      </c>
      <c r="M57" s="3">
        <f t="shared" si="5"/>
        <v>-3.9301352225949548E-2</v>
      </c>
      <c r="N57" s="3">
        <f t="shared" si="6"/>
        <v>6.0246733519733198E-3</v>
      </c>
      <c r="O57" s="3">
        <f t="shared" si="14"/>
        <v>4.9768453941862356E-2</v>
      </c>
      <c r="P57" s="3">
        <f t="shared" si="7"/>
        <v>3.1500409046808912E-3</v>
      </c>
      <c r="R57" s="6">
        <f t="shared" si="8"/>
        <v>5.5504812687952113E-2</v>
      </c>
      <c r="S57" s="6">
        <f t="shared" si="9"/>
        <v>7.8483480010453535E-2</v>
      </c>
      <c r="T57" s="6">
        <f t="shared" si="10"/>
        <v>5.6596514892932007E-2</v>
      </c>
      <c r="U57" s="6">
        <f t="shared" si="11"/>
        <v>-4.2451393130630441E-2</v>
      </c>
      <c r="V57" s="6">
        <f t="shared" si="12"/>
        <v>2.8746324472924286E-3</v>
      </c>
      <c r="W57" s="6">
        <f t="shared" si="13"/>
        <v>4.6618413037181464E-2</v>
      </c>
    </row>
    <row r="58" spans="1:23" x14ac:dyDescent="0.25">
      <c r="A58" s="16">
        <v>41789</v>
      </c>
      <c r="B58" s="5">
        <v>544.03</v>
      </c>
      <c r="C58" s="5">
        <v>1410.94</v>
      </c>
      <c r="D58" s="5">
        <v>1629.55</v>
      </c>
      <c r="E58" s="5">
        <v>14493.14</v>
      </c>
      <c r="F58" s="5">
        <v>11902.72</v>
      </c>
      <c r="G58" s="5">
        <v>7706.89</v>
      </c>
      <c r="H58" s="4">
        <v>3.77061796188354</v>
      </c>
      <c r="J58" s="3">
        <f t="shared" si="2"/>
        <v>-3.8459499107442729E-2</v>
      </c>
      <c r="K58" s="3">
        <f t="shared" si="3"/>
        <v>-6.0700876095118761E-2</v>
      </c>
      <c r="L58" s="3">
        <f t="shared" si="4"/>
        <v>-3.9271059334025193E-2</v>
      </c>
      <c r="M58" s="3">
        <f t="shared" si="5"/>
        <v>-5.3718719578163543E-2</v>
      </c>
      <c r="N58" s="3">
        <f t="shared" si="6"/>
        <v>0.12162094671444867</v>
      </c>
      <c r="O58" s="3">
        <f t="shared" si="14"/>
        <v>3.0206880036649508E-3</v>
      </c>
      <c r="P58" s="3">
        <f t="shared" si="7"/>
        <v>3.1421816349029501E-3</v>
      </c>
      <c r="R58" s="6">
        <f t="shared" si="8"/>
        <v>-4.160168074234568E-2</v>
      </c>
      <c r="S58" s="6">
        <f t="shared" si="9"/>
        <v>-6.3843057730021704E-2</v>
      </c>
      <c r="T58" s="6">
        <f t="shared" si="10"/>
        <v>-4.2413240968928144E-2</v>
      </c>
      <c r="U58" s="6">
        <f t="shared" si="11"/>
        <v>-5.6860901213066493E-2</v>
      </c>
      <c r="V58" s="6">
        <f t="shared" si="12"/>
        <v>0.11847876507954573</v>
      </c>
      <c r="W58" s="6">
        <f t="shared" si="13"/>
        <v>-1.2149363123799923E-4</v>
      </c>
    </row>
    <row r="59" spans="1:23" x14ac:dyDescent="0.25">
      <c r="A59" s="16">
        <v>41759</v>
      </c>
      <c r="B59" s="5">
        <v>565.79</v>
      </c>
      <c r="C59" s="5">
        <v>1502.12</v>
      </c>
      <c r="D59" s="5">
        <v>1696.16</v>
      </c>
      <c r="E59" s="5">
        <v>15315.89</v>
      </c>
      <c r="F59" s="5">
        <v>10612.07</v>
      </c>
      <c r="G59" s="5">
        <v>7683.68</v>
      </c>
      <c r="H59" s="4">
        <v>3.6908819675445601</v>
      </c>
      <c r="J59" s="3">
        <f t="shared" si="2"/>
        <v>5.1519835136526471E-3</v>
      </c>
      <c r="K59" s="3">
        <f t="shared" si="3"/>
        <v>4.6817288527743139E-2</v>
      </c>
      <c r="L59" s="3">
        <f t="shared" si="4"/>
        <v>7.5499812946629552E-2</v>
      </c>
      <c r="M59" s="3">
        <f t="shared" si="5"/>
        <v>7.07963983061215E-2</v>
      </c>
      <c r="N59" s="3">
        <f t="shared" si="6"/>
        <v>0.11278223083472794</v>
      </c>
      <c r="O59" s="3">
        <f t="shared" si="14"/>
        <v>3.6775768337621972E-2</v>
      </c>
      <c r="P59" s="3">
        <f t="shared" si="7"/>
        <v>3.0757349729537997E-3</v>
      </c>
      <c r="R59" s="6">
        <f t="shared" si="8"/>
        <v>2.0762485406988474E-3</v>
      </c>
      <c r="S59" s="6">
        <f t="shared" si="9"/>
        <v>4.3741553554789342E-2</v>
      </c>
      <c r="T59" s="6">
        <f t="shared" si="10"/>
        <v>7.2424077973675755E-2</v>
      </c>
      <c r="U59" s="6">
        <f t="shared" si="11"/>
        <v>6.7720663333167702E-2</v>
      </c>
      <c r="V59" s="6">
        <f t="shared" si="12"/>
        <v>0.10970649586177414</v>
      </c>
      <c r="W59" s="6">
        <f t="shared" si="13"/>
        <v>3.3700033364668175E-2</v>
      </c>
    </row>
    <row r="60" spans="1:23" x14ac:dyDescent="0.25">
      <c r="A60" s="16">
        <v>41729</v>
      </c>
      <c r="B60" s="5">
        <v>562.89</v>
      </c>
      <c r="C60" s="5">
        <v>1434.94</v>
      </c>
      <c r="D60" s="5">
        <v>1577.09</v>
      </c>
      <c r="E60" s="5">
        <v>14303.27</v>
      </c>
      <c r="F60" s="5">
        <v>9536.52</v>
      </c>
      <c r="G60" s="5">
        <v>7411.13</v>
      </c>
      <c r="H60" s="4">
        <v>3.7827279567718501</v>
      </c>
      <c r="J60" s="3">
        <f t="shared" si="2"/>
        <v>3.466720585261851E-2</v>
      </c>
      <c r="K60" s="3">
        <f t="shared" si="3"/>
        <v>4.8059365733233994E-2</v>
      </c>
      <c r="L60" s="3">
        <f t="shared" si="4"/>
        <v>3.9604221461954747E-2</v>
      </c>
      <c r="M60" s="3">
        <f t="shared" si="5"/>
        <v>9.8707431939881518E-2</v>
      </c>
      <c r="N60" s="3">
        <f t="shared" si="6"/>
        <v>5.4986630853357754E-2</v>
      </c>
      <c r="O60" s="3">
        <f t="shared" si="14"/>
        <v>4.6082728151708441E-2</v>
      </c>
      <c r="P60" s="3">
        <f t="shared" si="7"/>
        <v>3.1522732973098752E-3</v>
      </c>
      <c r="R60" s="6">
        <f t="shared" si="8"/>
        <v>3.1514932555308635E-2</v>
      </c>
      <c r="S60" s="6">
        <f t="shared" si="9"/>
        <v>4.4907092435924119E-2</v>
      </c>
      <c r="T60" s="6">
        <f t="shared" si="10"/>
        <v>3.6451948164644872E-2</v>
      </c>
      <c r="U60" s="6">
        <f t="shared" si="11"/>
        <v>9.5555158642571636E-2</v>
      </c>
      <c r="V60" s="6">
        <f t="shared" si="12"/>
        <v>5.1834357556047879E-2</v>
      </c>
      <c r="W60" s="6">
        <f t="shared" si="13"/>
        <v>4.2930454854398566E-2</v>
      </c>
    </row>
    <row r="61" spans="1:23" x14ac:dyDescent="0.25">
      <c r="A61" s="16">
        <v>41698</v>
      </c>
      <c r="B61" s="5">
        <v>544.03</v>
      </c>
      <c r="C61" s="5">
        <v>1369.14</v>
      </c>
      <c r="D61" s="5">
        <v>1517.01</v>
      </c>
      <c r="E61" s="5">
        <v>13018.27</v>
      </c>
      <c r="F61" s="5">
        <v>9039.4699999999993</v>
      </c>
      <c r="G61" s="5">
        <v>7084.65</v>
      </c>
      <c r="H61" s="4">
        <v>3.7589349746704102</v>
      </c>
      <c r="J61" s="3">
        <f t="shared" si="2"/>
        <v>9.3307877813504803E-2</v>
      </c>
      <c r="K61" s="3">
        <f t="shared" si="3"/>
        <v>6.1595719934868676E-2</v>
      </c>
      <c r="L61" s="3">
        <f t="shared" si="4"/>
        <v>1.6776364294427415E-2</v>
      </c>
      <c r="M61" s="3">
        <f t="shared" si="5"/>
        <v>9.5696970965972739E-3</v>
      </c>
      <c r="N61" s="3">
        <f t="shared" si="6"/>
        <v>8.4745945764322705E-2</v>
      </c>
      <c r="O61" s="3">
        <f t="shared" si="14"/>
        <v>4.2786533921306491E-2</v>
      </c>
      <c r="P61" s="3">
        <f t="shared" si="7"/>
        <v>3.1324458122253419E-3</v>
      </c>
      <c r="R61" s="6">
        <f t="shared" si="8"/>
        <v>9.0175432001279462E-2</v>
      </c>
      <c r="S61" s="6">
        <f t="shared" si="9"/>
        <v>5.8463274122643336E-2</v>
      </c>
      <c r="T61" s="6">
        <f t="shared" si="10"/>
        <v>1.3643918482202073E-2</v>
      </c>
      <c r="U61" s="6">
        <f t="shared" si="11"/>
        <v>6.437251284371932E-3</v>
      </c>
      <c r="V61" s="6">
        <f t="shared" si="12"/>
        <v>8.1613499952097365E-2</v>
      </c>
      <c r="W61" s="6">
        <f t="shared" si="13"/>
        <v>3.9654088109081151E-2</v>
      </c>
    </row>
    <row r="62" spans="1:23" x14ac:dyDescent="0.25">
      <c r="A62" s="16">
        <v>41670</v>
      </c>
      <c r="B62" s="5">
        <v>497.6</v>
      </c>
      <c r="C62" s="5">
        <v>1289.7</v>
      </c>
      <c r="D62" s="5">
        <v>1491.98</v>
      </c>
      <c r="E62" s="5">
        <v>12894.87</v>
      </c>
      <c r="F62" s="5">
        <v>8333.26</v>
      </c>
      <c r="G62" s="5">
        <v>6793.96</v>
      </c>
      <c r="H62" s="4">
        <v>4.04162693023682</v>
      </c>
      <c r="J62" s="3">
        <f t="shared" si="2"/>
        <v>8.2021396886144293E-2</v>
      </c>
      <c r="K62" s="3">
        <f t="shared" si="3"/>
        <v>-3.4966290789641086E-2</v>
      </c>
      <c r="L62" s="3">
        <f t="shared" si="4"/>
        <v>3.8325295251616209E-2</v>
      </c>
      <c r="M62" s="3">
        <f t="shared" si="5"/>
        <v>4.7619008931864659E-2</v>
      </c>
      <c r="N62" s="3">
        <f t="shared" si="6"/>
        <v>4.2552678673648536E-3</v>
      </c>
      <c r="O62" s="3">
        <f t="shared" si="14"/>
        <v>-1.8544334060930368E-2</v>
      </c>
      <c r="P62" s="3">
        <f t="shared" si="7"/>
        <v>3.3680224418640163E-3</v>
      </c>
      <c r="R62" s="6">
        <f t="shared" si="8"/>
        <v>7.8653374444280277E-2</v>
      </c>
      <c r="S62" s="6">
        <f t="shared" si="9"/>
        <v>-3.8334313231505102E-2</v>
      </c>
      <c r="T62" s="6">
        <f t="shared" si="10"/>
        <v>3.4957272809752193E-2</v>
      </c>
      <c r="U62" s="6">
        <f t="shared" si="11"/>
        <v>4.4250986490000643E-2</v>
      </c>
      <c r="V62" s="6">
        <f t="shared" si="12"/>
        <v>8.872454255008373E-4</v>
      </c>
      <c r="W62" s="6">
        <f t="shared" si="13"/>
        <v>-2.1912356502794383E-2</v>
      </c>
    </row>
    <row r="63" spans="1:23" x14ac:dyDescent="0.25">
      <c r="A63" s="16">
        <v>41639</v>
      </c>
      <c r="B63" s="5">
        <v>459.88</v>
      </c>
      <c r="C63" s="5">
        <v>1336.43</v>
      </c>
      <c r="D63" s="5">
        <v>1436.91</v>
      </c>
      <c r="E63" s="5">
        <v>12308.74</v>
      </c>
      <c r="F63" s="5">
        <v>8297.9500000000007</v>
      </c>
      <c r="G63" s="5">
        <v>6922.33</v>
      </c>
      <c r="H63" s="4">
        <v>3.9765579700470002</v>
      </c>
    </row>
    <row r="64" spans="1:23" x14ac:dyDescent="0.25">
      <c r="A64" s="7" t="s">
        <v>10</v>
      </c>
      <c r="J64" s="8">
        <f t="shared" ref="J64:N64" si="15">AVERAGE(J3:J62)</f>
        <v>2.6383869407770315E-2</v>
      </c>
      <c r="K64" s="8">
        <f t="shared" si="15"/>
        <v>1.3572974878300392E-2</v>
      </c>
      <c r="L64" s="8">
        <f t="shared" si="15"/>
        <v>3.333157723609868E-3</v>
      </c>
      <c r="M64" s="8">
        <f t="shared" si="15"/>
        <v>4.1472475589167997E-3</v>
      </c>
      <c r="N64" s="8">
        <f t="shared" si="15"/>
        <v>1.5680417044926748E-2</v>
      </c>
      <c r="O64" s="8">
        <f>AVERAGE(O3:O62)</f>
        <v>6.280168781665557E-3</v>
      </c>
      <c r="P64" s="8">
        <f>AVERAGE(P3:P62)</f>
        <v>2.2896407169135584E-3</v>
      </c>
      <c r="R64" s="8">
        <f>AVERAGE(R3:R62)</f>
        <v>2.4094228690856756E-2</v>
      </c>
      <c r="S64" s="8">
        <f t="shared" ref="S64:W64" si="16">AVERAGE(S3:S62)</f>
        <v>1.1283334161386837E-2</v>
      </c>
      <c r="T64" s="8">
        <f t="shared" si="16"/>
        <v>1.0435170066963101E-3</v>
      </c>
      <c r="U64" s="8">
        <f t="shared" si="16"/>
        <v>1.857606842003242E-3</v>
      </c>
      <c r="V64" s="8">
        <f t="shared" si="16"/>
        <v>1.339077632801319E-2</v>
      </c>
      <c r="W64" s="8">
        <f t="shared" si="16"/>
        <v>3.9905280647519999E-3</v>
      </c>
    </row>
    <row r="65" spans="1:23" x14ac:dyDescent="0.25">
      <c r="A65" s="7" t="s">
        <v>11</v>
      </c>
      <c r="J65" s="9">
        <f t="shared" ref="J65:N65" si="17">J64*12</f>
        <v>0.31660643289324375</v>
      </c>
      <c r="K65" s="9">
        <f t="shared" si="17"/>
        <v>0.16287569853960471</v>
      </c>
      <c r="L65" s="9">
        <f t="shared" si="17"/>
        <v>3.9997892683318416E-2</v>
      </c>
      <c r="M65" s="9">
        <f t="shared" si="17"/>
        <v>4.9766970707001597E-2</v>
      </c>
      <c r="N65" s="9">
        <f t="shared" si="17"/>
        <v>0.18816500453912099</v>
      </c>
      <c r="O65" s="9">
        <f>O64*12</f>
        <v>7.536202537998668E-2</v>
      </c>
      <c r="P65" s="9">
        <f>P64*12</f>
        <v>2.7475688602962699E-2</v>
      </c>
      <c r="R65" s="9">
        <f>R64*12</f>
        <v>0.28913074429028107</v>
      </c>
      <c r="S65" s="9">
        <f t="shared" ref="S65:W65" si="18">S64*12</f>
        <v>0.13540000993664203</v>
      </c>
      <c r="T65" s="9">
        <f t="shared" si="18"/>
        <v>1.2522204080355721E-2</v>
      </c>
      <c r="U65" s="9">
        <f t="shared" si="18"/>
        <v>2.2291282104038905E-2</v>
      </c>
      <c r="V65" s="9">
        <f t="shared" si="18"/>
        <v>0.16068931593615826</v>
      </c>
      <c r="W65" s="9">
        <f t="shared" si="18"/>
        <v>4.7886336777024002E-2</v>
      </c>
    </row>
    <row r="66" spans="1:23" x14ac:dyDescent="0.25">
      <c r="A66" s="7" t="s">
        <v>24</v>
      </c>
      <c r="R66" s="9">
        <f>INTERCEPT(R3:R62,$W$3:$W$62)</f>
        <v>2.1444574975962988E-2</v>
      </c>
      <c r="S66" s="9">
        <f t="shared" ref="S66:W66" si="19">INTERCEPT(S3:S62,$W$3:$W$62)</f>
        <v>4.9334630567423477E-3</v>
      </c>
      <c r="T66" s="9">
        <f t="shared" si="19"/>
        <v>-3.03977959321942E-3</v>
      </c>
      <c r="U66" s="9">
        <f t="shared" si="19"/>
        <v>-1.6765591666672616E-3</v>
      </c>
      <c r="V66" s="9">
        <f t="shared" si="19"/>
        <v>1.0939831530302832E-2</v>
      </c>
      <c r="W66" s="9">
        <f t="shared" si="19"/>
        <v>0</v>
      </c>
    </row>
    <row r="67" spans="1:23" x14ac:dyDescent="0.25">
      <c r="A67" s="17" t="s">
        <v>38</v>
      </c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9">
        <f>SLOPE(R3:R62,$W$3:$W$62)</f>
        <v>0.66398573619815793</v>
      </c>
      <c r="S67" s="19">
        <f t="shared" ref="S67:W67" si="20">SLOPE(S3:S62,$W$3:$W$62)</f>
        <v>1.5912357967689461</v>
      </c>
      <c r="T67" s="19">
        <f t="shared" si="20"/>
        <v>1.0232471827433434</v>
      </c>
      <c r="U67" s="19">
        <f t="shared" si="20"/>
        <v>0.88563868022568137</v>
      </c>
      <c r="V67" s="19">
        <f t="shared" si="20"/>
        <v>0.61419059280884347</v>
      </c>
      <c r="W67" s="19">
        <f t="shared" si="20"/>
        <v>1</v>
      </c>
    </row>
    <row r="68" spans="1:23" x14ac:dyDescent="0.25">
      <c r="A68" s="1"/>
    </row>
    <row r="69" spans="1:23" x14ac:dyDescent="0.25">
      <c r="A69" s="7" t="s">
        <v>49</v>
      </c>
      <c r="J69" s="9">
        <f>_xlfn.STDEV.S(J3:J62)</f>
        <v>5.4386801322179587E-2</v>
      </c>
      <c r="K69" s="9">
        <f t="shared" ref="K69:P69" si="21">_xlfn.STDEV.S(K3:K62)</f>
        <v>6.8781141485703565E-2</v>
      </c>
      <c r="L69" s="9">
        <f t="shared" si="21"/>
        <v>5.6268403806539719E-2</v>
      </c>
      <c r="M69" s="9">
        <f t="shared" si="21"/>
        <v>6.7374139069515837E-2</v>
      </c>
      <c r="N69" s="9">
        <f t="shared" si="21"/>
        <v>6.3447559499572578E-2</v>
      </c>
      <c r="O69" s="9">
        <f t="shared" si="21"/>
        <v>3.2272979727283824E-2</v>
      </c>
      <c r="P69" s="9">
        <f t="shared" si="21"/>
        <v>4.1327925691594372E-4</v>
      </c>
    </row>
    <row r="70" spans="1:23" x14ac:dyDescent="0.25">
      <c r="A70" s="7" t="s">
        <v>50</v>
      </c>
      <c r="J70" s="9">
        <f>J69*SQRT(12)</f>
        <v>0.18840140630233845</v>
      </c>
      <c r="K70" s="9">
        <f t="shared" ref="K70:P70" si="22">K69*SQRT(12)</f>
        <v>0.23826486331164412</v>
      </c>
      <c r="L70" s="9">
        <f t="shared" si="22"/>
        <v>0.19491946850745762</v>
      </c>
      <c r="M70" s="9">
        <f t="shared" si="22"/>
        <v>0.23339086396922548</v>
      </c>
      <c r="N70" s="9">
        <f t="shared" si="22"/>
        <v>0.21978879333901813</v>
      </c>
      <c r="O70" s="9">
        <f t="shared" si="22"/>
        <v>0.11179688119859189</v>
      </c>
      <c r="P70" s="9">
        <f t="shared" si="22"/>
        <v>1.4316413413854516E-3</v>
      </c>
    </row>
    <row r="71" spans="1:23" x14ac:dyDescent="0.25">
      <c r="A71" s="1"/>
    </row>
    <row r="72" spans="1:23" x14ac:dyDescent="0.25">
      <c r="A72" s="1"/>
    </row>
    <row r="73" spans="1:23" x14ac:dyDescent="0.25">
      <c r="A73" s="1"/>
    </row>
    <row r="74" spans="1:23" x14ac:dyDescent="0.25">
      <c r="A74" s="1"/>
    </row>
    <row r="75" spans="1:23" x14ac:dyDescent="0.25">
      <c r="A75" s="1"/>
    </row>
    <row r="76" spans="1:23" x14ac:dyDescent="0.25">
      <c r="A76" s="1"/>
    </row>
    <row r="77" spans="1:23" x14ac:dyDescent="0.25">
      <c r="A77" s="1"/>
    </row>
    <row r="78" spans="1:23" x14ac:dyDescent="0.25">
      <c r="A78" s="1"/>
    </row>
    <row r="79" spans="1:23" x14ac:dyDescent="0.25">
      <c r="A79" s="1"/>
    </row>
    <row r="80" spans="1:23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</sheetData>
  <mergeCells count="1">
    <mergeCell ref="B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workbookViewId="0">
      <selection activeCell="B21" sqref="B21"/>
    </sheetView>
  </sheetViews>
  <sheetFormatPr defaultRowHeight="15" x14ac:dyDescent="0.25"/>
  <cols>
    <col min="1" max="1" width="17.85546875" bestFit="1" customWidth="1"/>
    <col min="2" max="2" width="12" bestFit="1" customWidth="1"/>
    <col min="3" max="3" width="13.42578125" bestFit="1" customWidth="1"/>
    <col min="4" max="4" width="10.42578125" bestFit="1" customWidth="1"/>
    <col min="5" max="5" width="12.42578125" bestFit="1" customWidth="1"/>
    <col min="6" max="6" width="11.140625" bestFit="1" customWidth="1"/>
    <col min="7" max="7" width="10.42578125" bestFit="1" customWidth="1"/>
    <col min="8" max="8" width="11.140625" bestFit="1" customWidth="1"/>
    <col min="9" max="9" width="10.42578125" bestFit="1" customWidth="1"/>
  </cols>
  <sheetData>
    <row r="1" spans="1:9" x14ac:dyDescent="0.25">
      <c r="A1" t="s">
        <v>13</v>
      </c>
    </row>
    <row r="2" spans="1:9" ht="15.75" thickBot="1" x14ac:dyDescent="0.3"/>
    <row r="3" spans="1:9" x14ac:dyDescent="0.25">
      <c r="A3" s="12" t="s">
        <v>14</v>
      </c>
      <c r="B3" s="12"/>
    </row>
    <row r="4" spans="1:9" x14ac:dyDescent="0.25">
      <c r="A4" t="s">
        <v>15</v>
      </c>
      <c r="B4">
        <v>0.74594025784012574</v>
      </c>
    </row>
    <row r="5" spans="1:9" x14ac:dyDescent="0.25">
      <c r="A5" t="s">
        <v>16</v>
      </c>
      <c r="B5">
        <v>0.55642686826659327</v>
      </c>
    </row>
    <row r="6" spans="1:9" x14ac:dyDescent="0.25">
      <c r="A6" t="s">
        <v>17</v>
      </c>
      <c r="B6">
        <v>0.54877905565050011</v>
      </c>
    </row>
    <row r="7" spans="1:9" x14ac:dyDescent="0.25">
      <c r="A7" t="s">
        <v>18</v>
      </c>
      <c r="B7">
        <v>4.6232840988504595E-2</v>
      </c>
    </row>
    <row r="8" spans="1:9" ht="15.75" thickBot="1" x14ac:dyDescent="0.3">
      <c r="A8" s="10" t="s">
        <v>19</v>
      </c>
      <c r="B8" s="10">
        <v>60</v>
      </c>
    </row>
    <row r="10" spans="1:9" ht="15.75" thickBot="1" x14ac:dyDescent="0.3">
      <c r="A10" t="s">
        <v>20</v>
      </c>
    </row>
    <row r="11" spans="1:9" x14ac:dyDescent="0.25">
      <c r="A11" s="11"/>
      <c r="B11" s="11" t="s">
        <v>25</v>
      </c>
      <c r="C11" s="11" t="s">
        <v>26</v>
      </c>
      <c r="D11" s="11" t="s">
        <v>27</v>
      </c>
      <c r="E11" s="11" t="s">
        <v>28</v>
      </c>
      <c r="F11" s="11" t="s">
        <v>29</v>
      </c>
    </row>
    <row r="12" spans="1:9" x14ac:dyDescent="0.25">
      <c r="A12" t="s">
        <v>21</v>
      </c>
      <c r="B12">
        <v>1</v>
      </c>
      <c r="C12">
        <v>0.15551490418819786</v>
      </c>
      <c r="D12">
        <v>0.15551490418819786</v>
      </c>
      <c r="E12">
        <v>72.756341740867114</v>
      </c>
      <c r="F12">
        <v>7.980784106542496E-12</v>
      </c>
    </row>
    <row r="13" spans="1:9" x14ac:dyDescent="0.25">
      <c r="A13" t="s">
        <v>22</v>
      </c>
      <c r="B13">
        <v>58</v>
      </c>
      <c r="C13">
        <v>0.12397358398036434</v>
      </c>
      <c r="D13">
        <v>2.1374755858683506E-3</v>
      </c>
    </row>
    <row r="14" spans="1:9" ht="15.75" thickBot="1" x14ac:dyDescent="0.3">
      <c r="A14" s="10" t="s">
        <v>23</v>
      </c>
      <c r="B14" s="10">
        <v>59</v>
      </c>
      <c r="C14" s="10">
        <v>0.2794884881685622</v>
      </c>
      <c r="D14" s="10"/>
      <c r="E14" s="10"/>
      <c r="F14" s="10"/>
    </row>
    <row r="15" spans="1:9" ht="15.75" thickBot="1" x14ac:dyDescent="0.3"/>
    <row r="16" spans="1:9" x14ac:dyDescent="0.25">
      <c r="A16" s="11"/>
      <c r="B16" s="11" t="s">
        <v>30</v>
      </c>
      <c r="C16" s="11" t="s">
        <v>18</v>
      </c>
      <c r="D16" s="11" t="s">
        <v>31</v>
      </c>
      <c r="E16" s="11" t="s">
        <v>32</v>
      </c>
      <c r="F16" s="11" t="s">
        <v>33</v>
      </c>
      <c r="G16" s="11" t="s">
        <v>34</v>
      </c>
      <c r="H16" s="11" t="s">
        <v>35</v>
      </c>
      <c r="I16" s="11" t="s">
        <v>36</v>
      </c>
    </row>
    <row r="17" spans="1:9" x14ac:dyDescent="0.25">
      <c r="A17" t="s">
        <v>24</v>
      </c>
      <c r="B17" s="13">
        <v>4.9334630567423477E-3</v>
      </c>
      <c r="C17" s="13">
        <v>6.0148801696614075E-3</v>
      </c>
      <c r="D17" s="13">
        <v>0.82020969954253709</v>
      </c>
      <c r="E17" s="13">
        <v>0.41545473636738584</v>
      </c>
      <c r="F17" s="13">
        <v>-7.1066277439073497E-3</v>
      </c>
      <c r="G17" s="13">
        <v>1.6973553857392045E-2</v>
      </c>
      <c r="H17" s="13">
        <v>-7.1066277439073497E-3</v>
      </c>
      <c r="I17" s="13">
        <v>1.6973553857392045E-2</v>
      </c>
    </row>
    <row r="18" spans="1:9" ht="15.75" thickBot="1" x14ac:dyDescent="0.3">
      <c r="A18" s="10" t="s">
        <v>37</v>
      </c>
      <c r="B18" s="15">
        <v>1.5912357967689461</v>
      </c>
      <c r="C18" s="14">
        <v>0.18655165794400019</v>
      </c>
      <c r="D18" s="14">
        <v>8.529732805948095</v>
      </c>
      <c r="E18" s="14">
        <v>7.9807841065424104E-12</v>
      </c>
      <c r="F18" s="14">
        <v>1.2178120813661595</v>
      </c>
      <c r="G18" s="14">
        <v>1.9646595121717327</v>
      </c>
      <c r="H18" s="14">
        <v>1.2178120813661595</v>
      </c>
      <c r="I18" s="14">
        <v>1.9646595121717327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8"/>
  <sheetViews>
    <sheetView workbookViewId="0">
      <selection activeCell="C20" sqref="C20"/>
    </sheetView>
  </sheetViews>
  <sheetFormatPr defaultRowHeight="15" x14ac:dyDescent="0.25"/>
  <cols>
    <col min="1" max="1" width="15" customWidth="1"/>
    <col min="2" max="9" width="11.85546875" customWidth="1"/>
  </cols>
  <sheetData>
    <row r="1" spans="1:9" x14ac:dyDescent="0.25">
      <c r="A1" t="s">
        <v>13</v>
      </c>
    </row>
    <row r="2" spans="1:9" ht="15.75" thickBot="1" x14ac:dyDescent="0.3"/>
    <row r="3" spans="1:9" x14ac:dyDescent="0.25">
      <c r="A3" s="12" t="s">
        <v>14</v>
      </c>
      <c r="B3" s="12"/>
    </row>
    <row r="4" spans="1:9" x14ac:dyDescent="0.25">
      <c r="A4" t="s">
        <v>15</v>
      </c>
      <c r="B4">
        <v>0.5872071527308792</v>
      </c>
    </row>
    <row r="5" spans="1:9" x14ac:dyDescent="0.25">
      <c r="A5" t="s">
        <v>16</v>
      </c>
      <c r="B5">
        <v>0.34481224021830614</v>
      </c>
    </row>
    <row r="6" spans="1:9" x14ac:dyDescent="0.25">
      <c r="A6" t="s">
        <v>17</v>
      </c>
      <c r="B6">
        <v>0.33351589953241489</v>
      </c>
    </row>
    <row r="7" spans="1:9" x14ac:dyDescent="0.25">
      <c r="A7" t="s">
        <v>18</v>
      </c>
      <c r="B7">
        <v>4.5899671759485672E-2</v>
      </c>
    </row>
    <row r="8" spans="1:9" ht="15.75" thickBot="1" x14ac:dyDescent="0.3">
      <c r="A8" s="10" t="s">
        <v>19</v>
      </c>
      <c r="B8" s="10">
        <v>60</v>
      </c>
    </row>
    <row r="10" spans="1:9" ht="15.75" thickBot="1" x14ac:dyDescent="0.3">
      <c r="A10" t="s">
        <v>20</v>
      </c>
    </row>
    <row r="11" spans="1:9" x14ac:dyDescent="0.25">
      <c r="A11" s="11"/>
      <c r="B11" s="11" t="s">
        <v>25</v>
      </c>
      <c r="C11" s="11" t="s">
        <v>26</v>
      </c>
      <c r="D11" s="11" t="s">
        <v>27</v>
      </c>
      <c r="E11" s="11" t="s">
        <v>28</v>
      </c>
      <c r="F11" s="11" t="s">
        <v>29</v>
      </c>
    </row>
    <row r="12" spans="1:9" x14ac:dyDescent="0.25">
      <c r="A12" t="s">
        <v>21</v>
      </c>
      <c r="B12">
        <v>1</v>
      </c>
      <c r="C12">
        <v>6.4307859155763675E-2</v>
      </c>
      <c r="D12">
        <v>6.4307859155763675E-2</v>
      </c>
      <c r="E12">
        <v>30.524242301665385</v>
      </c>
      <c r="F12">
        <v>8.1533527837677584E-7</v>
      </c>
    </row>
    <row r="13" spans="1:9" x14ac:dyDescent="0.25">
      <c r="A13" t="s">
        <v>22</v>
      </c>
      <c r="B13">
        <v>58</v>
      </c>
      <c r="C13">
        <v>0.12219323232245455</v>
      </c>
      <c r="D13">
        <v>2.1067798676285268E-3</v>
      </c>
    </row>
    <row r="14" spans="1:9" ht="15.75" thickBot="1" x14ac:dyDescent="0.3">
      <c r="A14" s="10" t="s">
        <v>23</v>
      </c>
      <c r="B14" s="10">
        <v>59</v>
      </c>
      <c r="C14" s="10">
        <v>0.18650109147821822</v>
      </c>
      <c r="D14" s="10"/>
      <c r="E14" s="10"/>
      <c r="F14" s="10"/>
    </row>
    <row r="15" spans="1:9" ht="15.75" thickBot="1" x14ac:dyDescent="0.3"/>
    <row r="16" spans="1:9" x14ac:dyDescent="0.25">
      <c r="A16" s="11"/>
      <c r="B16" s="11" t="s">
        <v>30</v>
      </c>
      <c r="C16" s="11" t="s">
        <v>18</v>
      </c>
      <c r="D16" s="11" t="s">
        <v>31</v>
      </c>
      <c r="E16" s="11" t="s">
        <v>32</v>
      </c>
      <c r="F16" s="11" t="s">
        <v>33</v>
      </c>
      <c r="G16" s="11" t="s">
        <v>34</v>
      </c>
      <c r="H16" s="11" t="s">
        <v>35</v>
      </c>
      <c r="I16" s="11" t="s">
        <v>36</v>
      </c>
    </row>
    <row r="17" spans="1:9" x14ac:dyDescent="0.25">
      <c r="A17" t="s">
        <v>24</v>
      </c>
      <c r="B17" s="13">
        <v>-3.0397795932194192E-3</v>
      </c>
      <c r="C17" s="13">
        <v>5.9715349426340322E-3</v>
      </c>
      <c r="D17" s="13">
        <v>-0.50904493106400184</v>
      </c>
      <c r="E17" s="13">
        <v>0.61265191298322585</v>
      </c>
      <c r="F17" s="13">
        <v>-1.4993105495074176E-2</v>
      </c>
      <c r="G17" s="13">
        <v>8.9135463086353374E-3</v>
      </c>
      <c r="H17" s="13">
        <v>-1.4993105495074176E-2</v>
      </c>
      <c r="I17" s="13">
        <v>8.9135463086353374E-3</v>
      </c>
    </row>
    <row r="18" spans="1:9" ht="15.75" thickBot="1" x14ac:dyDescent="0.3">
      <c r="A18" s="10" t="s">
        <v>37</v>
      </c>
      <c r="B18" s="15">
        <v>1.0232471827433431</v>
      </c>
      <c r="C18" s="14">
        <v>0.18520730465052948</v>
      </c>
      <c r="D18" s="14">
        <v>5.5248748675119703</v>
      </c>
      <c r="E18" s="14">
        <v>8.1533527837676705E-7</v>
      </c>
      <c r="F18" s="14">
        <v>0.6525144828329652</v>
      </c>
      <c r="G18" s="14">
        <v>1.3939798826537211</v>
      </c>
      <c r="H18" s="14">
        <v>0.6525144828329652</v>
      </c>
      <c r="I18" s="14">
        <v>1.3939798826537211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zoomScale="145" zoomScaleNormal="145" workbookViewId="0">
      <selection activeCell="B12" sqref="B12"/>
    </sheetView>
  </sheetViews>
  <sheetFormatPr defaultRowHeight="15" x14ac:dyDescent="0.25"/>
  <cols>
    <col min="1" max="1" width="15.85546875" bestFit="1" customWidth="1"/>
    <col min="2" max="2" width="9.140625" customWidth="1"/>
  </cols>
  <sheetData>
    <row r="2" spans="1:8" x14ac:dyDescent="0.25">
      <c r="A2" t="s">
        <v>39</v>
      </c>
      <c r="B2">
        <v>0</v>
      </c>
      <c r="C2">
        <f>B2+1</f>
        <v>1</v>
      </c>
      <c r="D2">
        <f>C2+1</f>
        <v>2</v>
      </c>
      <c r="E2">
        <f t="shared" ref="E2:G2" si="0">D2+1</f>
        <v>3</v>
      </c>
      <c r="F2">
        <f t="shared" si="0"/>
        <v>4</v>
      </c>
      <c r="G2">
        <f t="shared" si="0"/>
        <v>5</v>
      </c>
      <c r="H2">
        <v>6</v>
      </c>
    </row>
    <row r="3" spans="1:8" x14ac:dyDescent="0.25">
      <c r="A3" t="s">
        <v>40</v>
      </c>
      <c r="C3" s="20">
        <v>7.0000000000000007E-2</v>
      </c>
      <c r="D3" s="20">
        <f>C3-1%</f>
        <v>6.0000000000000005E-2</v>
      </c>
      <c r="E3" s="20">
        <f t="shared" ref="E3:H3" si="1">D3-1%</f>
        <v>0.05</v>
      </c>
      <c r="F3" s="20">
        <f t="shared" si="1"/>
        <v>0.04</v>
      </c>
      <c r="G3" s="20">
        <f t="shared" si="1"/>
        <v>0.03</v>
      </c>
      <c r="H3" s="20">
        <v>2.5000000000000001E-2</v>
      </c>
    </row>
    <row r="4" spans="1:8" x14ac:dyDescent="0.25">
      <c r="A4" t="s">
        <v>41</v>
      </c>
      <c r="B4" s="4">
        <v>4</v>
      </c>
      <c r="C4" s="4">
        <f>B4*(1+C3)</f>
        <v>4.28</v>
      </c>
      <c r="D4" s="4">
        <f t="shared" ref="D4:H4" si="2">C4*(1+D3)</f>
        <v>4.5368000000000004</v>
      </c>
      <c r="E4" s="4">
        <f t="shared" si="2"/>
        <v>4.7636400000000005</v>
      </c>
      <c r="F4" s="4">
        <f t="shared" si="2"/>
        <v>4.9541856000000006</v>
      </c>
      <c r="G4" s="4">
        <f t="shared" si="2"/>
        <v>5.1028111680000006</v>
      </c>
      <c r="H4" s="4">
        <f t="shared" si="2"/>
        <v>5.2303814472000001</v>
      </c>
    </row>
    <row r="5" spans="1:8" x14ac:dyDescent="0.25">
      <c r="A5" t="s">
        <v>42</v>
      </c>
      <c r="G5" s="4">
        <f>H4/(B13-H3)</f>
        <v>101.60964095449609</v>
      </c>
    </row>
    <row r="6" spans="1:8" x14ac:dyDescent="0.25">
      <c r="A6" t="s">
        <v>47</v>
      </c>
      <c r="C6" s="4">
        <f>C4/(1+$B$13)^C2</f>
        <v>3.9759390740653884</v>
      </c>
      <c r="D6" s="4">
        <f t="shared" ref="D6:F6" si="3">D4/(1+$B$13)^D2</f>
        <v>3.9150880868973674</v>
      </c>
      <c r="E6" s="4">
        <f t="shared" si="3"/>
        <v>3.8187988991257731</v>
      </c>
      <c r="F6" s="4">
        <f t="shared" si="3"/>
        <v>3.6894028573348909</v>
      </c>
      <c r="G6" s="4">
        <f>(G4+G5)/(1+$B$13)^G2</f>
        <v>73.823538600058455</v>
      </c>
    </row>
    <row r="7" spans="1:8" x14ac:dyDescent="0.25">
      <c r="A7" s="23" t="s">
        <v>48</v>
      </c>
      <c r="B7" s="19">
        <f>SUM(C6:G6)</f>
        <v>89.22276751748187</v>
      </c>
    </row>
    <row r="10" spans="1:8" x14ac:dyDescent="0.25">
      <c r="A10" t="s">
        <v>44</v>
      </c>
      <c r="B10" s="6">
        <f>Data!P65</f>
        <v>2.7475688602962699E-2</v>
      </c>
    </row>
    <row r="11" spans="1:8" x14ac:dyDescent="0.25">
      <c r="A11" t="s">
        <v>45</v>
      </c>
      <c r="B11" s="6">
        <f>Data!O65</f>
        <v>7.536202537998668E-2</v>
      </c>
    </row>
    <row r="12" spans="1:8" x14ac:dyDescent="0.25">
      <c r="A12" t="s">
        <v>46</v>
      </c>
      <c r="B12" s="4">
        <f>Data!T67</f>
        <v>1.0232471827433434</v>
      </c>
    </row>
    <row r="13" spans="1:8" x14ac:dyDescent="0.25">
      <c r="A13" s="21" t="s">
        <v>43</v>
      </c>
      <c r="B13" s="9">
        <f>B10+B12*(B11-B10)</f>
        <v>7.6475247801951446E-2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</vt:lpstr>
      <vt:lpstr>PTT</vt:lpstr>
      <vt:lpstr>SCB</vt:lpstr>
      <vt:lpstr>SCB 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Surface</cp:lastModifiedBy>
  <dcterms:created xsi:type="dcterms:W3CDTF">2019-03-05T09:08:51Z</dcterms:created>
  <dcterms:modified xsi:type="dcterms:W3CDTF">2019-03-30T06:50:02Z</dcterms:modified>
</cp:coreProperties>
</file>