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expansion" sheetId="1" r:id="rId1"/>
    <sheet name="Sheet2" sheetId="2" r:id="rId2"/>
    <sheet name="Sheet3" sheetId="3" r:id="rId3"/>
  </sheets>
  <definedNames>
    <definedName name="_xlnm.Print_Area" localSheetId="0">expansion!$A$1:$J$60</definedName>
  </definedNames>
  <calcPr calcId="125725"/>
</workbook>
</file>

<file path=xl/calcChain.xml><?xml version="1.0" encoding="utf-8"?>
<calcChain xmlns="http://schemas.openxmlformats.org/spreadsheetml/2006/main">
  <c r="F57" i="1"/>
  <c r="G57"/>
  <c r="H57"/>
  <c r="E57"/>
  <c r="C5"/>
  <c r="D5"/>
  <c r="E5"/>
  <c r="F5"/>
  <c r="D58"/>
  <c r="H49"/>
  <c r="D50"/>
  <c r="D53" s="1"/>
  <c r="D55" s="1"/>
  <c r="E39"/>
  <c r="D9"/>
  <c r="F42" s="1"/>
  <c r="F47" s="1"/>
  <c r="E9"/>
  <c r="G42" s="1"/>
  <c r="G47" s="1"/>
  <c r="F9"/>
  <c r="H42" s="1"/>
  <c r="H47" s="1"/>
  <c r="C9"/>
  <c r="C10" s="1"/>
  <c r="E13"/>
  <c r="C6"/>
  <c r="F40"/>
  <c r="G40" s="1"/>
  <c r="H40" s="1"/>
  <c r="E38"/>
  <c r="F37"/>
  <c r="F36"/>
  <c r="G36" s="1"/>
  <c r="H36" s="1"/>
  <c r="F35"/>
  <c r="H58" l="1"/>
  <c r="F41"/>
  <c r="F46" s="1"/>
  <c r="D57"/>
  <c r="D10"/>
  <c r="F38"/>
  <c r="E49" s="1"/>
  <c r="E50" s="1"/>
  <c r="F39"/>
  <c r="E41"/>
  <c r="E46" s="1"/>
  <c r="E42"/>
  <c r="E47" s="1"/>
  <c r="E10"/>
  <c r="F10" s="1"/>
  <c r="D14" s="1"/>
  <c r="D15" s="1"/>
  <c r="D16" s="1"/>
  <c r="D17" s="1"/>
  <c r="D6"/>
  <c r="G35"/>
  <c r="G37"/>
  <c r="H41" l="1"/>
  <c r="H46" s="1"/>
  <c r="G41"/>
  <c r="G46" s="1"/>
  <c r="E6"/>
  <c r="F6" s="1"/>
  <c r="C14" s="1"/>
  <c r="E14" s="1"/>
  <c r="E15" s="1"/>
  <c r="E16" s="1"/>
  <c r="E17" s="1"/>
  <c r="H52" s="1"/>
  <c r="F43"/>
  <c r="F44" s="1"/>
  <c r="F45" s="1"/>
  <c r="G39"/>
  <c r="E43"/>
  <c r="E44" s="1"/>
  <c r="E45" s="1"/>
  <c r="E53" s="1"/>
  <c r="G38"/>
  <c r="H35"/>
  <c r="H38" s="1"/>
  <c r="H37"/>
  <c r="E60" l="1"/>
  <c r="C15"/>
  <c r="C16" s="1"/>
  <c r="C17" s="1"/>
  <c r="E55"/>
  <c r="E56"/>
  <c r="H39"/>
  <c r="H43" s="1"/>
  <c r="G43"/>
  <c r="F49"/>
  <c r="F50" s="1"/>
  <c r="F53" s="1"/>
  <c r="G49"/>
  <c r="H50" s="1"/>
  <c r="E59" l="1"/>
  <c r="F60"/>
  <c r="F56"/>
  <c r="F55"/>
  <c r="H44"/>
  <c r="H45" s="1"/>
  <c r="G50"/>
  <c r="G44"/>
  <c r="G45" s="1"/>
  <c r="G53" l="1"/>
  <c r="F59"/>
  <c r="H53"/>
  <c r="G56" l="1"/>
  <c r="B21"/>
  <c r="B24" s="1"/>
  <c r="G55"/>
  <c r="G59" s="1"/>
  <c r="B23"/>
  <c r="B22"/>
  <c r="G60"/>
  <c r="B26" s="1"/>
  <c r="H55"/>
  <c r="H56"/>
  <c r="B25" l="1"/>
  <c r="H60"/>
  <c r="H59"/>
</calcChain>
</file>

<file path=xl/sharedStrings.xml><?xml version="1.0" encoding="utf-8"?>
<sst xmlns="http://schemas.openxmlformats.org/spreadsheetml/2006/main" count="61" uniqueCount="53">
  <si>
    <t>Years</t>
  </si>
  <si>
    <t>Building Depreciation Rate</t>
  </si>
  <si>
    <t>Building Depreciation</t>
  </si>
  <si>
    <t>Ending Book Value</t>
  </si>
  <si>
    <t>Building</t>
  </si>
  <si>
    <t>Equipment</t>
  </si>
  <si>
    <t>Total</t>
  </si>
  <si>
    <t>Estimated Market Value in 2008</t>
  </si>
  <si>
    <t>Book Value in 2008</t>
  </si>
  <si>
    <t>Expected Gain or Loss</t>
  </si>
  <si>
    <t>Taxes paid of tax credit</t>
  </si>
  <si>
    <t>Net cash flow from salvage</t>
  </si>
  <si>
    <t>Key output and appraisal of the proposed project</t>
  </si>
  <si>
    <t>Net Present Value (at 12%)</t>
  </si>
  <si>
    <t>Internal rate of return</t>
  </si>
  <si>
    <t>Modified internal rate of return</t>
  </si>
  <si>
    <t>Profitability index</t>
  </si>
  <si>
    <t>Discounted payback period</t>
  </si>
  <si>
    <t>Payback period</t>
  </si>
  <si>
    <t>Projected Net Cash Flows</t>
  </si>
  <si>
    <t>(Time line of annual cash flows)</t>
  </si>
  <si>
    <t>Investment Outlays: Long-Term Assets</t>
  </si>
  <si>
    <t>Operating Cash Flows over the Project's Life</t>
  </si>
  <si>
    <t>Units sold</t>
  </si>
  <si>
    <t>Sales Price per unit</t>
  </si>
  <si>
    <t>Variable costs per unit</t>
  </si>
  <si>
    <t>Sales revenue</t>
  </si>
  <si>
    <t>Variable costs</t>
  </si>
  <si>
    <t>Fixed Operating costs</t>
  </si>
  <si>
    <t>Depreciation (building)</t>
  </si>
  <si>
    <t>Depreciation (equipment)</t>
  </si>
  <si>
    <t>Operating income before taxes (EBIT)</t>
  </si>
  <si>
    <t>Taxes on operating income (40%)</t>
  </si>
  <si>
    <t>Net Operating Profit After Taxes (NOPAT)</t>
  </si>
  <si>
    <t>Add back:</t>
  </si>
  <si>
    <t>Cash Flows Due to Net Operating Working Capital</t>
  </si>
  <si>
    <t>Net Operating Working Capital</t>
  </si>
  <si>
    <t>Cash flow due to investment in NOWC</t>
  </si>
  <si>
    <t>Salvage Cash Flows: Long-Term Assets</t>
  </si>
  <si>
    <t>Total Salvage cash flows</t>
  </si>
  <si>
    <t>Net Operating Cash Flow</t>
  </si>
  <si>
    <t>Equipment Depreciation Rate</t>
  </si>
  <si>
    <t>Equipment Depreciation</t>
  </si>
  <si>
    <t xml:space="preserve">growth </t>
  </si>
  <si>
    <t>Assumption</t>
  </si>
  <si>
    <t>growth</t>
  </si>
  <si>
    <t>tax rate</t>
  </si>
  <si>
    <t>of next year sales</t>
  </si>
  <si>
    <t>Depreciation expense and terminal value</t>
  </si>
  <si>
    <t>PV of cash flow</t>
  </si>
  <si>
    <t>Cash flow accum at 12%for MIRR</t>
  </si>
  <si>
    <t>Discounted Payback period</t>
  </si>
  <si>
    <t>FV of cash flows for MIRR</t>
  </si>
</sst>
</file>

<file path=xl/styles.xml><?xml version="1.0" encoding="utf-8"?>
<styleSheet xmlns="http://schemas.openxmlformats.org/spreadsheetml/2006/main">
  <numFmts count="2">
    <numFmt numFmtId="8" formatCode="&quot;$&quot;#,##0.00_);[Red]\(&quot;$&quot;#,##0.00\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u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0" fontId="4" fillId="0" borderId="0" xfId="0" applyNumberFormat="1" applyFont="1" applyAlignment="1">
      <alignment horizontal="center"/>
    </xf>
    <xf numFmtId="0" fontId="5" fillId="0" borderId="0" xfId="0" applyFont="1"/>
    <xf numFmtId="0" fontId="4" fillId="0" borderId="0" xfId="0" applyFont="1"/>
    <xf numFmtId="9" fontId="2" fillId="0" borderId="0" xfId="0" applyNumberFormat="1" applyFont="1"/>
    <xf numFmtId="0" fontId="4" fillId="0" borderId="7" xfId="0" applyFont="1" applyBorder="1"/>
    <xf numFmtId="9" fontId="4" fillId="0" borderId="7" xfId="0" applyNumberFormat="1" applyFont="1" applyBorder="1"/>
    <xf numFmtId="4" fontId="4" fillId="0" borderId="2" xfId="1" applyNumberFormat="1" applyFont="1" applyBorder="1"/>
    <xf numFmtId="4" fontId="4" fillId="0" borderId="3" xfId="1" applyNumberFormat="1" applyFont="1" applyBorder="1"/>
    <xf numFmtId="4" fontId="4" fillId="0" borderId="4" xfId="1" applyNumberFormat="1" applyFont="1" applyBorder="1"/>
    <xf numFmtId="4" fontId="4" fillId="0" borderId="5" xfId="1" applyNumberFormat="1" applyFont="1" applyBorder="1"/>
    <xf numFmtId="4" fontId="4" fillId="0" borderId="8" xfId="1" applyNumberFormat="1" applyFont="1" applyBorder="1"/>
    <xf numFmtId="4" fontId="2" fillId="0" borderId="0" xfId="0" applyNumberFormat="1" applyFont="1"/>
    <xf numFmtId="4" fontId="4" fillId="0" borderId="2" xfId="0" applyNumberFormat="1" applyFont="1" applyBorder="1"/>
    <xf numFmtId="4" fontId="4" fillId="0" borderId="4" xfId="0" applyNumberFormat="1" applyFont="1" applyBorder="1"/>
    <xf numFmtId="4" fontId="4" fillId="0" borderId="3" xfId="0" applyNumberFormat="1" applyFont="1" applyBorder="1"/>
    <xf numFmtId="4" fontId="4" fillId="0" borderId="5" xfId="0" applyNumberFormat="1" applyFont="1" applyBorder="1"/>
    <xf numFmtId="4" fontId="4" fillId="0" borderId="9" xfId="0" applyNumberFormat="1" applyFont="1" applyBorder="1"/>
    <xf numFmtId="4" fontId="4" fillId="0" borderId="10" xfId="0" applyNumberFormat="1" applyFont="1" applyBorder="1"/>
    <xf numFmtId="4" fontId="4" fillId="0" borderId="11" xfId="0" applyNumberFormat="1" applyFont="1" applyBorder="1"/>
    <xf numFmtId="9" fontId="2" fillId="0" borderId="0" xfId="2" applyFont="1"/>
    <xf numFmtId="0" fontId="4" fillId="0" borderId="6" xfId="0" applyFont="1" applyBorder="1"/>
    <xf numFmtId="0" fontId="3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4" fontId="4" fillId="0" borderId="0" xfId="0" applyNumberFormat="1" applyFont="1"/>
    <xf numFmtId="4" fontId="4" fillId="0" borderId="0" xfId="0" applyNumberFormat="1" applyFont="1" applyAlignment="1">
      <alignment horizontal="left" indent="2"/>
    </xf>
    <xf numFmtId="4" fontId="3" fillId="0" borderId="0" xfId="0" applyNumberFormat="1" applyFont="1"/>
    <xf numFmtId="4" fontId="4" fillId="0" borderId="0" xfId="0" applyNumberFormat="1" applyFont="1" applyAlignment="1">
      <alignment horizontal="left" indent="3"/>
    </xf>
    <xf numFmtId="4" fontId="3" fillId="0" borderId="0" xfId="0" applyNumberFormat="1" applyFont="1" applyAlignment="1">
      <alignment horizontal="left" indent="2"/>
    </xf>
    <xf numFmtId="0" fontId="3" fillId="0" borderId="0" xfId="0" applyFont="1" applyAlignment="1">
      <alignment horizontal="center"/>
    </xf>
    <xf numFmtId="8" fontId="2" fillId="0" borderId="0" xfId="0" applyNumberFormat="1" applyFont="1"/>
    <xf numFmtId="8" fontId="4" fillId="0" borderId="2" xfId="0" applyNumberFormat="1" applyFont="1" applyBorder="1"/>
    <xf numFmtId="10" fontId="4" fillId="0" borderId="4" xfId="0" applyNumberFormat="1" applyFont="1" applyBorder="1"/>
    <xf numFmtId="2" fontId="4" fillId="0" borderId="4" xfId="0" applyNumberFormat="1" applyFont="1" applyBorder="1"/>
    <xf numFmtId="2" fontId="2" fillId="0" borderId="4" xfId="0" applyNumberFormat="1" applyFont="1" applyBorder="1"/>
    <xf numFmtId="0" fontId="2" fillId="0" borderId="0" xfId="0" applyFont="1" applyAlignment="1">
      <alignment horizontal="left" indent="1"/>
    </xf>
    <xf numFmtId="10" fontId="2" fillId="0" borderId="0" xfId="0" applyNumberFormat="1" applyFont="1"/>
    <xf numFmtId="4" fontId="4" fillId="0" borderId="4" xfId="0" applyNumberFormat="1" applyFont="1" applyBorder="1" applyAlignment="1">
      <alignment horizontal="right"/>
    </xf>
    <xf numFmtId="4" fontId="4" fillId="0" borderId="2" xfId="1" applyNumberFormat="1" applyFont="1" applyBorder="1" applyAlignment="1">
      <alignment horizontal="right"/>
    </xf>
    <xf numFmtId="4" fontId="4" fillId="0" borderId="4" xfId="1" applyNumberFormat="1" applyFont="1" applyBorder="1" applyAlignment="1">
      <alignment horizontal="right"/>
    </xf>
    <xf numFmtId="4" fontId="4" fillId="0" borderId="5" xfId="1" applyNumberFormat="1" applyFont="1" applyBorder="1" applyAlignment="1">
      <alignment horizontal="right"/>
    </xf>
    <xf numFmtId="4" fontId="4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10" fontId="7" fillId="0" borderId="4" xfId="0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1"/>
  <sheetViews>
    <sheetView tabSelected="1" zoomScale="115" zoomScaleNormal="115" workbookViewId="0">
      <selection activeCell="A60" sqref="A60"/>
    </sheetView>
  </sheetViews>
  <sheetFormatPr defaultRowHeight="13.2"/>
  <cols>
    <col min="1" max="1" width="26.5546875" style="1" customWidth="1"/>
    <col min="2" max="2" width="13.77734375" style="1" customWidth="1"/>
    <col min="3" max="3" width="13" style="1" bestFit="1" customWidth="1"/>
    <col min="4" max="4" width="14.6640625" style="1" bestFit="1" customWidth="1"/>
    <col min="5" max="7" width="13.44140625" style="1" bestFit="1" customWidth="1"/>
    <col min="8" max="8" width="15.33203125" style="1" bestFit="1" customWidth="1"/>
    <col min="9" max="9" width="5.21875" style="1" customWidth="1"/>
    <col min="10" max="10" width="15.33203125" style="1" bestFit="1" customWidth="1"/>
    <col min="11" max="11" width="14.21875" style="1" bestFit="1" customWidth="1"/>
    <col min="12" max="12" width="2.5546875" style="1" customWidth="1"/>
    <col min="13" max="16384" width="8.88671875" style="1"/>
  </cols>
  <sheetData>
    <row r="1" spans="1:6">
      <c r="A1" s="5" t="s">
        <v>48</v>
      </c>
    </row>
    <row r="2" spans="1:6">
      <c r="C2" s="45" t="s">
        <v>0</v>
      </c>
      <c r="D2" s="45"/>
      <c r="E2" s="45"/>
      <c r="F2" s="45"/>
    </row>
    <row r="3" spans="1:6" ht="13.8" thickBot="1">
      <c r="A3" s="2"/>
      <c r="B3" s="2"/>
      <c r="C3" s="3">
        <v>1</v>
      </c>
      <c r="D3" s="3">
        <v>2</v>
      </c>
      <c r="E3" s="3">
        <v>3</v>
      </c>
      <c r="F3" s="3">
        <v>4</v>
      </c>
    </row>
    <row r="4" spans="1:6" ht="13.8" thickBot="1">
      <c r="A4" s="24" t="s">
        <v>1</v>
      </c>
      <c r="B4" s="24"/>
      <c r="C4" s="4">
        <v>1.2999999999999999E-2</v>
      </c>
      <c r="D4" s="4">
        <v>2.5999999999999999E-2</v>
      </c>
      <c r="E4" s="4">
        <v>2.5999999999999999E-2</v>
      </c>
      <c r="F4" s="4">
        <v>2.5999999999999999E-2</v>
      </c>
    </row>
    <row r="5" spans="1:6" ht="13.8" thickBot="1">
      <c r="A5" s="6" t="s">
        <v>2</v>
      </c>
      <c r="B5" s="8"/>
      <c r="C5" s="44">
        <f>$D$32*C4</f>
        <v>-156000</v>
      </c>
      <c r="D5" s="44">
        <f>$D$32*D4</f>
        <v>-312000</v>
      </c>
      <c r="E5" s="44">
        <f>$D$32*E4</f>
        <v>-312000</v>
      </c>
      <c r="F5" s="44">
        <f>$D$32*F4</f>
        <v>-312000</v>
      </c>
    </row>
    <row r="6" spans="1:6" ht="13.8" thickBot="1">
      <c r="A6" s="6" t="s">
        <v>3</v>
      </c>
      <c r="B6" s="8"/>
      <c r="C6" s="40">
        <f>-($D$32-C5)</f>
        <v>11844000</v>
      </c>
      <c r="D6" s="40">
        <f>C6+D5</f>
        <v>11532000</v>
      </c>
      <c r="E6" s="40">
        <f t="shared" ref="E6:F6" si="0">D6+E5</f>
        <v>11220000</v>
      </c>
      <c r="F6" s="40">
        <f t="shared" si="0"/>
        <v>10908000</v>
      </c>
    </row>
    <row r="8" spans="1:6" ht="13.8" thickBot="1">
      <c r="A8" s="6" t="s">
        <v>41</v>
      </c>
      <c r="B8" s="6"/>
      <c r="C8" s="4">
        <v>0.2</v>
      </c>
      <c r="D8" s="4">
        <v>0.32</v>
      </c>
      <c r="E8" s="4">
        <v>0.192</v>
      </c>
      <c r="F8" s="4">
        <v>0.1152</v>
      </c>
    </row>
    <row r="9" spans="1:6" ht="13.8" thickBot="1">
      <c r="A9" s="6" t="s">
        <v>42</v>
      </c>
      <c r="B9" s="8"/>
      <c r="C9" s="41">
        <f>$D$33*C8</f>
        <v>-1600000</v>
      </c>
      <c r="D9" s="41">
        <f>$D$33*D8</f>
        <v>-2560000</v>
      </c>
      <c r="E9" s="41">
        <f>$D$33*E8</f>
        <v>-1536000</v>
      </c>
      <c r="F9" s="41">
        <f>$D$33*F8</f>
        <v>-921600</v>
      </c>
    </row>
    <row r="10" spans="1:6" ht="13.8" thickBot="1">
      <c r="A10" s="6" t="s">
        <v>3</v>
      </c>
      <c r="B10" s="8"/>
      <c r="C10" s="42">
        <f>-(D33-C9)</f>
        <v>6400000</v>
      </c>
      <c r="D10" s="43">
        <f>C10+D9</f>
        <v>3840000</v>
      </c>
      <c r="E10" s="43">
        <f t="shared" ref="E10:F10" si="1">D10+E9</f>
        <v>2304000</v>
      </c>
      <c r="F10" s="43">
        <f t="shared" si="1"/>
        <v>1382400</v>
      </c>
    </row>
    <row r="12" spans="1:6" ht="13.8" thickBot="1">
      <c r="C12" s="32" t="s">
        <v>4</v>
      </c>
      <c r="D12" s="32" t="s">
        <v>5</v>
      </c>
      <c r="E12" s="32" t="s">
        <v>6</v>
      </c>
    </row>
    <row r="13" spans="1:6" ht="13.8" thickBot="1">
      <c r="A13" s="6" t="s">
        <v>7</v>
      </c>
      <c r="B13" s="8"/>
      <c r="C13" s="10">
        <v>7500000</v>
      </c>
      <c r="D13" s="11">
        <v>2000000</v>
      </c>
      <c r="E13" s="11">
        <f>SUM(C13:D13)</f>
        <v>9500000</v>
      </c>
    </row>
    <row r="14" spans="1:6" ht="13.8" thickBot="1">
      <c r="A14" s="6" t="s">
        <v>8</v>
      </c>
      <c r="B14" s="8"/>
      <c r="C14" s="12">
        <f>F6</f>
        <v>10908000</v>
      </c>
      <c r="D14" s="13">
        <f>F10</f>
        <v>1382400</v>
      </c>
      <c r="E14" s="11">
        <f>SUM(C14:D14)</f>
        <v>12290400</v>
      </c>
    </row>
    <row r="15" spans="1:6" ht="13.8" thickBot="1">
      <c r="A15" s="6" t="s">
        <v>9</v>
      </c>
      <c r="B15" s="8"/>
      <c r="C15" s="12">
        <f>C13-C14</f>
        <v>-3408000</v>
      </c>
      <c r="D15" s="12">
        <f t="shared" ref="D15:E15" si="2">D13-D14</f>
        <v>617600</v>
      </c>
      <c r="E15" s="12">
        <f t="shared" si="2"/>
        <v>-2790400</v>
      </c>
    </row>
    <row r="16" spans="1:6" ht="13.8" thickBot="1">
      <c r="A16" s="6" t="s">
        <v>10</v>
      </c>
      <c r="B16" s="9">
        <v>0.4</v>
      </c>
      <c r="C16" s="12">
        <f>-(C15*$B$16)</f>
        <v>1363200</v>
      </c>
      <c r="D16" s="12">
        <f t="shared" ref="D16:E16" si="3">-(D15*$B$16)</f>
        <v>-247040</v>
      </c>
      <c r="E16" s="12">
        <f t="shared" si="3"/>
        <v>1116160</v>
      </c>
    </row>
    <row r="17" spans="1:11" ht="13.8" thickBot="1">
      <c r="A17" s="6" t="s">
        <v>11</v>
      </c>
      <c r="B17" s="8"/>
      <c r="C17" s="14">
        <f>C13+C16</f>
        <v>8863200</v>
      </c>
      <c r="D17" s="14">
        <f t="shared" ref="D17:E17" si="4">D13+D16</f>
        <v>1752960</v>
      </c>
      <c r="E17" s="14">
        <f t="shared" si="4"/>
        <v>10616160</v>
      </c>
    </row>
    <row r="18" spans="1:11" ht="13.8" thickTop="1"/>
    <row r="19" spans="1:11">
      <c r="A19" s="5" t="s">
        <v>12</v>
      </c>
    </row>
    <row r="20" spans="1:11" ht="13.8" thickBot="1">
      <c r="A20" s="5"/>
    </row>
    <row r="21" spans="1:11" ht="13.8" thickBot="1">
      <c r="A21" s="6" t="s">
        <v>13</v>
      </c>
      <c r="B21" s="34">
        <f>NPV(C21,E53:H53)+D53</f>
        <v>5809966.4609147198</v>
      </c>
      <c r="C21" s="7">
        <v>0.12</v>
      </c>
      <c r="D21" s="33"/>
    </row>
    <row r="22" spans="1:11" ht="13.8" thickBot="1">
      <c r="A22" s="6" t="s">
        <v>14</v>
      </c>
      <c r="B22" s="35">
        <f>IRR(D53:H53)</f>
        <v>0.20124279541871246</v>
      </c>
      <c r="C22" s="39"/>
    </row>
    <row r="23" spans="1:11" ht="13.8" thickBot="1">
      <c r="A23" s="6" t="s">
        <v>15</v>
      </c>
      <c r="B23" s="46">
        <f>IRR(D58:H58)</f>
        <v>0.17791916655601767</v>
      </c>
      <c r="C23" s="39"/>
    </row>
    <row r="24" spans="1:11" ht="13.8" thickBot="1">
      <c r="A24" s="6" t="s">
        <v>16</v>
      </c>
      <c r="B24" s="36">
        <f>-(B21-D55)/D55</f>
        <v>1.2234602484967201</v>
      </c>
    </row>
    <row r="25" spans="1:11" ht="13.8" thickBot="1">
      <c r="A25" s="6" t="s">
        <v>17</v>
      </c>
      <c r="B25" s="37">
        <f>G30+(-G59/H55)</f>
        <v>3.6189595118624318</v>
      </c>
    </row>
    <row r="26" spans="1:11" ht="13.8" thickBot="1">
      <c r="A26" s="6" t="s">
        <v>18</v>
      </c>
      <c r="B26" s="37">
        <f>G30+(-G60/H53)</f>
        <v>3.2196110896488035</v>
      </c>
    </row>
    <row r="29" spans="1:11" ht="14.4" customHeight="1">
      <c r="A29" s="5" t="s">
        <v>19</v>
      </c>
      <c r="B29" s="5"/>
      <c r="C29" s="5"/>
      <c r="D29" s="45" t="s">
        <v>0</v>
      </c>
      <c r="E29" s="45"/>
      <c r="F29" s="45"/>
      <c r="G29" s="45"/>
      <c r="H29" s="45"/>
      <c r="I29" s="32"/>
      <c r="J29" s="32"/>
      <c r="K29" s="32"/>
    </row>
    <row r="30" spans="1:11" ht="13.8" thickBot="1">
      <c r="A30" s="6" t="s">
        <v>20</v>
      </c>
      <c r="B30" s="6"/>
      <c r="C30" s="6"/>
      <c r="D30" s="3">
        <v>0</v>
      </c>
      <c r="E30" s="3">
        <v>1</v>
      </c>
      <c r="F30" s="3">
        <v>2</v>
      </c>
      <c r="G30" s="3">
        <v>3</v>
      </c>
      <c r="H30" s="3">
        <v>4</v>
      </c>
    </row>
    <row r="31" spans="1:11" ht="13.8" thickBot="1">
      <c r="A31" s="26" t="s">
        <v>21</v>
      </c>
      <c r="C31" s="6"/>
    </row>
    <row r="32" spans="1:11" ht="13.8" thickBot="1">
      <c r="A32" s="28" t="s">
        <v>4</v>
      </c>
      <c r="B32" s="27"/>
      <c r="C32" s="15"/>
      <c r="D32" s="16">
        <v>-12000000</v>
      </c>
      <c r="E32" s="15"/>
      <c r="F32" s="15"/>
      <c r="G32" s="15"/>
      <c r="H32" s="15"/>
    </row>
    <row r="33" spans="1:10" ht="13.8" thickBot="1">
      <c r="A33" s="28" t="s">
        <v>5</v>
      </c>
      <c r="B33" s="27"/>
      <c r="C33" s="15"/>
      <c r="D33" s="17">
        <v>-8000000</v>
      </c>
      <c r="E33" s="15"/>
      <c r="F33" s="15"/>
      <c r="G33" s="15"/>
      <c r="H33" s="15"/>
    </row>
    <row r="34" spans="1:10" ht="13.8" thickBot="1">
      <c r="A34" s="26" t="s">
        <v>22</v>
      </c>
      <c r="B34" s="27"/>
      <c r="C34" s="27"/>
      <c r="D34" s="15"/>
      <c r="E34" s="15"/>
      <c r="F34" s="15"/>
      <c r="G34" s="15"/>
      <c r="H34" s="15"/>
      <c r="I34" s="1" t="s">
        <v>44</v>
      </c>
    </row>
    <row r="35" spans="1:10" ht="13.8" thickBot="1">
      <c r="A35" s="28" t="s">
        <v>23</v>
      </c>
      <c r="B35" s="27"/>
      <c r="C35" s="15"/>
      <c r="D35" s="15"/>
      <c r="E35" s="10">
        <v>20000</v>
      </c>
      <c r="F35" s="11">
        <f>E35</f>
        <v>20000</v>
      </c>
      <c r="G35" s="11">
        <f t="shared" ref="G35:H35" si="5">F35</f>
        <v>20000</v>
      </c>
      <c r="H35" s="11">
        <f t="shared" si="5"/>
        <v>20000</v>
      </c>
    </row>
    <row r="36" spans="1:10" ht="13.8" thickBot="1">
      <c r="A36" s="28" t="s">
        <v>24</v>
      </c>
      <c r="B36" s="27"/>
      <c r="C36" s="27"/>
      <c r="D36" s="15"/>
      <c r="E36" s="12">
        <v>3000</v>
      </c>
      <c r="F36" s="13">
        <f>E36*(1+$I$36)</f>
        <v>3060</v>
      </c>
      <c r="G36" s="13">
        <f>F36*(1+$I$36)</f>
        <v>3121.2000000000003</v>
      </c>
      <c r="H36" s="13">
        <f>G36*(1+$I$36)</f>
        <v>3183.6240000000003</v>
      </c>
      <c r="I36" s="7">
        <v>0.02</v>
      </c>
      <c r="J36" s="1" t="s">
        <v>43</v>
      </c>
    </row>
    <row r="37" spans="1:10" ht="13.8" thickBot="1">
      <c r="A37" s="28" t="s">
        <v>25</v>
      </c>
      <c r="B37" s="27"/>
      <c r="C37" s="27"/>
      <c r="D37" s="15"/>
      <c r="E37" s="12">
        <v>2100</v>
      </c>
      <c r="F37" s="13">
        <f>E37*(1+$I37)</f>
        <v>2142</v>
      </c>
      <c r="G37" s="13">
        <f>F37*(1+$I37)</f>
        <v>2184.84</v>
      </c>
      <c r="H37" s="13">
        <f>G37*(1+$I37)</f>
        <v>2228.5368000000003</v>
      </c>
      <c r="I37" s="7">
        <v>0.02</v>
      </c>
      <c r="J37" s="1" t="s">
        <v>43</v>
      </c>
    </row>
    <row r="38" spans="1:10" ht="13.8" thickBot="1">
      <c r="A38" s="28" t="s">
        <v>26</v>
      </c>
      <c r="B38" s="27"/>
      <c r="C38" s="15"/>
      <c r="D38" s="15"/>
      <c r="E38" s="12">
        <f>E35*E36</f>
        <v>60000000</v>
      </c>
      <c r="F38" s="12">
        <f t="shared" ref="F38:H38" si="6">F35*F36</f>
        <v>61200000</v>
      </c>
      <c r="G38" s="12">
        <f t="shared" si="6"/>
        <v>62424000.000000007</v>
      </c>
      <c r="H38" s="12">
        <f t="shared" si="6"/>
        <v>63672480.000000007</v>
      </c>
    </row>
    <row r="39" spans="1:10" ht="13.8" thickBot="1">
      <c r="A39" s="28" t="s">
        <v>27</v>
      </c>
      <c r="B39" s="27"/>
      <c r="C39" s="15"/>
      <c r="D39" s="15"/>
      <c r="E39" s="12">
        <f>-(E37*E35)</f>
        <v>-42000000</v>
      </c>
      <c r="F39" s="12">
        <f t="shared" ref="F39:H39" si="7">-(F37*F35)</f>
        <v>-42840000</v>
      </c>
      <c r="G39" s="12">
        <f t="shared" si="7"/>
        <v>-43696800</v>
      </c>
      <c r="H39" s="12">
        <f t="shared" si="7"/>
        <v>-44570736.000000007</v>
      </c>
    </row>
    <row r="40" spans="1:10" ht="13.8" thickBot="1">
      <c r="A40" s="28" t="s">
        <v>28</v>
      </c>
      <c r="B40" s="27"/>
      <c r="C40" s="27"/>
      <c r="D40" s="15"/>
      <c r="E40" s="12">
        <v>-8000000</v>
      </c>
      <c r="F40" s="13">
        <f>E40*(1+$I40)</f>
        <v>-8080000</v>
      </c>
      <c r="G40" s="13">
        <f>F40*(1+$I40)</f>
        <v>-8160800</v>
      </c>
      <c r="H40" s="13">
        <f>G40*(1+$I40)</f>
        <v>-8242408</v>
      </c>
      <c r="I40" s="7">
        <v>0.01</v>
      </c>
      <c r="J40" s="1" t="s">
        <v>45</v>
      </c>
    </row>
    <row r="41" spans="1:10" ht="13.8" thickBot="1">
      <c r="A41" s="28" t="s">
        <v>29</v>
      </c>
      <c r="B41" s="27"/>
      <c r="C41" s="27"/>
      <c r="D41" s="15"/>
      <c r="E41" s="12">
        <f>C5</f>
        <v>-156000</v>
      </c>
      <c r="F41" s="12">
        <f>D5</f>
        <v>-312000</v>
      </c>
      <c r="G41" s="12">
        <f>E5</f>
        <v>-312000</v>
      </c>
      <c r="H41" s="12">
        <f>F5</f>
        <v>-312000</v>
      </c>
    </row>
    <row r="42" spans="1:10" ht="13.8" thickBot="1">
      <c r="A42" s="28" t="s">
        <v>30</v>
      </c>
      <c r="B42" s="27"/>
      <c r="C42" s="27"/>
      <c r="D42" s="15"/>
      <c r="E42" s="12">
        <f>C9</f>
        <v>-1600000</v>
      </c>
      <c r="F42" s="12">
        <f>D9</f>
        <v>-2560000</v>
      </c>
      <c r="G42" s="12">
        <f>E9</f>
        <v>-1536000</v>
      </c>
      <c r="H42" s="12">
        <f>F9</f>
        <v>-921600</v>
      </c>
    </row>
    <row r="43" spans="1:10" ht="13.8" thickBot="1">
      <c r="A43" s="31" t="s">
        <v>31</v>
      </c>
      <c r="B43" s="29"/>
      <c r="C43" s="29"/>
      <c r="D43" s="15"/>
      <c r="E43" s="12">
        <f>SUM(E38,E39,E40,E41,E42)</f>
        <v>8244000</v>
      </c>
      <c r="F43" s="12">
        <f t="shared" ref="F43:H43" si="8">SUM(F38,F39,F40,F41,F42)</f>
        <v>7408000</v>
      </c>
      <c r="G43" s="12">
        <f t="shared" si="8"/>
        <v>8718400.0000000075</v>
      </c>
      <c r="H43" s="12">
        <f t="shared" si="8"/>
        <v>9625736</v>
      </c>
    </row>
    <row r="44" spans="1:10" ht="13.8" thickBot="1">
      <c r="A44" s="30" t="s">
        <v>32</v>
      </c>
      <c r="B44" s="27"/>
      <c r="C44" s="27"/>
      <c r="E44" s="12">
        <f>E43*$I$44</f>
        <v>-3297600</v>
      </c>
      <c r="F44" s="12">
        <f>F43*$I$44</f>
        <v>-2963200</v>
      </c>
      <c r="G44" s="12">
        <f>G43*$I$44</f>
        <v>-3487360.0000000033</v>
      </c>
      <c r="H44" s="12">
        <f>H43*$I$44</f>
        <v>-3850294.4000000004</v>
      </c>
      <c r="I44" s="23">
        <v>-0.4</v>
      </c>
      <c r="J44" s="1" t="s">
        <v>46</v>
      </c>
    </row>
    <row r="45" spans="1:10" ht="13.8" thickBot="1">
      <c r="A45" s="31" t="s">
        <v>33</v>
      </c>
      <c r="B45" s="29"/>
      <c r="C45" s="29"/>
      <c r="D45" s="15"/>
      <c r="E45" s="12">
        <f>E43+E44</f>
        <v>4946400</v>
      </c>
      <c r="F45" s="12">
        <f t="shared" ref="F45:H45" si="9">F43+F44</f>
        <v>4444800</v>
      </c>
      <c r="G45" s="12">
        <f t="shared" si="9"/>
        <v>5231040.0000000037</v>
      </c>
      <c r="H45" s="12">
        <f t="shared" si="9"/>
        <v>5775441.5999999996</v>
      </c>
    </row>
    <row r="46" spans="1:10" ht="13.8" thickBot="1">
      <c r="A46" s="28" t="s">
        <v>34</v>
      </c>
      <c r="B46" s="27" t="s">
        <v>29</v>
      </c>
      <c r="D46" s="15"/>
      <c r="E46" s="12">
        <f>-(E41)</f>
        <v>156000</v>
      </c>
      <c r="F46" s="12">
        <f t="shared" ref="F46:H46" si="10">-(F41)</f>
        <v>312000</v>
      </c>
      <c r="G46" s="12">
        <f t="shared" si="10"/>
        <v>312000</v>
      </c>
      <c r="H46" s="12">
        <f t="shared" si="10"/>
        <v>312000</v>
      </c>
    </row>
    <row r="47" spans="1:10" ht="13.8" thickBot="1">
      <c r="A47" s="15"/>
      <c r="B47" s="27" t="s">
        <v>30</v>
      </c>
      <c r="D47" s="15"/>
      <c r="E47" s="12">
        <f>-(E42)</f>
        <v>1600000</v>
      </c>
      <c r="F47" s="12">
        <f t="shared" ref="F47:H47" si="11">-(F42)</f>
        <v>2560000</v>
      </c>
      <c r="G47" s="12">
        <f t="shared" si="11"/>
        <v>1536000</v>
      </c>
      <c r="H47" s="12">
        <f t="shared" si="11"/>
        <v>921600</v>
      </c>
    </row>
    <row r="48" spans="1:10" ht="13.8" thickBot="1">
      <c r="A48" s="26" t="s">
        <v>35</v>
      </c>
      <c r="C48" s="29"/>
      <c r="D48" s="29"/>
      <c r="E48" s="15"/>
      <c r="F48" s="15"/>
      <c r="G48" s="15"/>
      <c r="H48" s="15"/>
    </row>
    <row r="49" spans="1:10" ht="13.8" thickBot="1">
      <c r="A49" s="28" t="s">
        <v>36</v>
      </c>
      <c r="B49" s="27"/>
      <c r="C49" s="27"/>
      <c r="D49" s="16">
        <v>6000000</v>
      </c>
      <c r="E49" s="18">
        <f>$I$49*F38</f>
        <v>6120000</v>
      </c>
      <c r="F49" s="18">
        <f>$I$49*G38</f>
        <v>6242400.0000000009</v>
      </c>
      <c r="G49" s="18">
        <f>$I$49*H38</f>
        <v>6367248.0000000009</v>
      </c>
      <c r="H49" s="18">
        <f>$I$49*I38</f>
        <v>0</v>
      </c>
      <c r="I49" s="7">
        <v>0.1</v>
      </c>
      <c r="J49" s="1" t="s">
        <v>47</v>
      </c>
    </row>
    <row r="50" spans="1:10" ht="13.8" thickBot="1">
      <c r="A50" s="25" t="s">
        <v>37</v>
      </c>
      <c r="B50" s="29"/>
      <c r="C50" s="29"/>
      <c r="D50" s="17">
        <f>-(D49)</f>
        <v>-6000000</v>
      </c>
      <c r="E50" s="19">
        <f>-(E49-D49)</f>
        <v>-120000</v>
      </c>
      <c r="F50" s="19">
        <f t="shared" ref="F50:H50" si="12">-(F49-E49)</f>
        <v>-122400.00000000093</v>
      </c>
      <c r="G50" s="19">
        <f t="shared" si="12"/>
        <v>-124848</v>
      </c>
      <c r="H50" s="19">
        <f t="shared" si="12"/>
        <v>6367248.0000000009</v>
      </c>
    </row>
    <row r="51" spans="1:10" ht="13.8" thickBot="1">
      <c r="A51" s="26" t="s">
        <v>38</v>
      </c>
      <c r="C51" s="29"/>
      <c r="D51" s="15"/>
      <c r="E51" s="15"/>
      <c r="F51" s="15"/>
      <c r="G51" s="15"/>
      <c r="H51" s="15"/>
    </row>
    <row r="52" spans="1:10" ht="13.8" thickBot="1">
      <c r="A52" s="31" t="s">
        <v>39</v>
      </c>
      <c r="B52" s="29"/>
      <c r="C52" s="29"/>
      <c r="D52" s="15"/>
      <c r="E52" s="15"/>
      <c r="F52" s="15"/>
      <c r="G52" s="15"/>
      <c r="H52" s="20">
        <f>E17</f>
        <v>10616160</v>
      </c>
    </row>
    <row r="53" spans="1:10" ht="13.8" thickBot="1">
      <c r="A53" s="26" t="s">
        <v>40</v>
      </c>
      <c r="B53" s="29"/>
      <c r="C53" s="29"/>
      <c r="D53" s="21">
        <f>SUM(D50,D33,D32)</f>
        <v>-26000000</v>
      </c>
      <c r="E53" s="22">
        <f>SUM(E45:E47,E50)</f>
        <v>6582400</v>
      </c>
      <c r="F53" s="22">
        <f t="shared" ref="F53:G53" si="13">SUM(F45:F47,F50)</f>
        <v>7194399.9999999991</v>
      </c>
      <c r="G53" s="22">
        <f t="shared" si="13"/>
        <v>6954192.0000000037</v>
      </c>
      <c r="H53" s="22">
        <f>SUM(H45:H47,H50,H52)</f>
        <v>23992449.600000001</v>
      </c>
    </row>
    <row r="54" spans="1:10" ht="13.8" thickTop="1">
      <c r="D54" s="15"/>
      <c r="E54" s="15"/>
      <c r="F54" s="15"/>
      <c r="G54" s="15"/>
      <c r="H54" s="15"/>
    </row>
    <row r="55" spans="1:10">
      <c r="A55" s="1" t="s">
        <v>49</v>
      </c>
      <c r="D55" s="15">
        <f>-PV($C$21,D30,,D53,)</f>
        <v>-26000000</v>
      </c>
      <c r="E55" s="15">
        <f>-PV($C$21,E30,,E53,)</f>
        <v>5877142.8571428563</v>
      </c>
      <c r="F55" s="15">
        <f t="shared" ref="F55:H55" si="14">-PV($C$21,F30,,F53,)</f>
        <v>5735331.6326530594</v>
      </c>
      <c r="G55" s="15">
        <f t="shared" si="14"/>
        <v>4949856.5051020421</v>
      </c>
      <c r="H55" s="15">
        <f t="shared" si="14"/>
        <v>15247635.466016762</v>
      </c>
      <c r="I55" s="33"/>
    </row>
    <row r="56" spans="1:10" hidden="1">
      <c r="D56" s="15"/>
      <c r="E56" s="15">
        <f>E53/((1+$C$21)^E30)</f>
        <v>5877142.8571428563</v>
      </c>
      <c r="F56" s="15">
        <f t="shared" ref="F56:H56" si="15">F53/((1+$C$21)^F30)</f>
        <v>5735331.6326530594</v>
      </c>
      <c r="G56" s="15">
        <f t="shared" si="15"/>
        <v>4949856.5051020421</v>
      </c>
      <c r="H56" s="15">
        <f t="shared" si="15"/>
        <v>15247635.466016762</v>
      </c>
    </row>
    <row r="57" spans="1:10">
      <c r="A57" s="1" t="s">
        <v>50</v>
      </c>
      <c r="D57" s="15">
        <f>D55</f>
        <v>-26000000</v>
      </c>
      <c r="E57" s="15">
        <f>E53*((1+$C$21)^($H$30-E30))</f>
        <v>9247798.0672000032</v>
      </c>
      <c r="F57" s="15">
        <f t="shared" ref="F57:H57" si="16">F53*((1+$C$21)^($H$30-F30))</f>
        <v>9024655.3599999994</v>
      </c>
      <c r="G57" s="15">
        <f t="shared" si="16"/>
        <v>7788695.0400000047</v>
      </c>
      <c r="H57" s="15">
        <f t="shared" si="16"/>
        <v>23992449.600000001</v>
      </c>
    </row>
    <row r="58" spans="1:10">
      <c r="A58" s="38" t="s">
        <v>52</v>
      </c>
      <c r="D58" s="15">
        <f>D57</f>
        <v>-26000000</v>
      </c>
      <c r="E58" s="1">
        <v>0</v>
      </c>
      <c r="F58" s="1">
        <v>0</v>
      </c>
      <c r="G58" s="1">
        <v>0</v>
      </c>
      <c r="H58" s="15">
        <f>SUM(E57:H57)</f>
        <v>50053598.067200013</v>
      </c>
    </row>
    <row r="59" spans="1:10">
      <c r="A59" s="1" t="s">
        <v>51</v>
      </c>
      <c r="D59" s="15"/>
      <c r="E59" s="15">
        <f>$D$55+E55</f>
        <v>-20122857.142857142</v>
      </c>
      <c r="F59" s="15">
        <f>E59+F55</f>
        <v>-14387525.510204082</v>
      </c>
      <c r="G59" s="15">
        <f t="shared" ref="G59:H59" si="17">F59+G55</f>
        <v>-9437669.0051020402</v>
      </c>
      <c r="H59" s="15">
        <f t="shared" si="17"/>
        <v>5809966.4609147217</v>
      </c>
    </row>
    <row r="60" spans="1:10">
      <c r="A60" s="1" t="s">
        <v>18</v>
      </c>
      <c r="E60" s="15">
        <f>D53+E53</f>
        <v>-19417600</v>
      </c>
      <c r="F60" s="15">
        <f>E60+F53</f>
        <v>-12223200</v>
      </c>
      <c r="G60" s="15">
        <f>F60+G53</f>
        <v>-5269007.9999999963</v>
      </c>
      <c r="H60" s="15">
        <f>G60+H53</f>
        <v>18723441.600000005</v>
      </c>
    </row>
    <row r="61" spans="1:10">
      <c r="D61" s="33"/>
      <c r="H61" s="33"/>
    </row>
  </sheetData>
  <mergeCells count="2">
    <mergeCell ref="D29:H29"/>
    <mergeCell ref="C2:F2"/>
  </mergeCells>
  <pageMargins left="0.7" right="0.7" top="0.75" bottom="0.75" header="0.3" footer="0.3"/>
  <pageSetup scale="85" fitToHeight="2" orientation="landscape" horizontalDpi="0" verticalDpi="0" r:id="rId1"/>
  <rowBreaks count="1" manualBreakCount="1">
    <brk id="27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expansion</vt:lpstr>
      <vt:lpstr>Sheet2</vt:lpstr>
      <vt:lpstr>Sheet3</vt:lpstr>
      <vt:lpstr>expansion!Print_Area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Chalida</dc:creator>
  <cp:lastModifiedBy>Chalida</cp:lastModifiedBy>
  <cp:lastPrinted>2015-02-25T16:23:20Z</cp:lastPrinted>
  <dcterms:created xsi:type="dcterms:W3CDTF">2015-02-25T15:04:43Z</dcterms:created>
  <dcterms:modified xsi:type="dcterms:W3CDTF">2015-03-01T07:14:33Z</dcterms:modified>
</cp:coreProperties>
</file>