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1"/>
  <workbookPr/>
  <mc:AlternateContent xmlns:mc="http://schemas.openxmlformats.org/markup-compatibility/2006">
    <mc:Choice Requires="x15">
      <x15ac:absPath xmlns:x15ac="http://schemas.microsoft.com/office/spreadsheetml/2010/11/ac" url="C:\Users\USER\Documents\Excel\"/>
    </mc:Choice>
  </mc:AlternateContent>
  <xr:revisionPtr revIDLastSave="0" documentId="13_ncr:1_{E719707B-4D6C-4C06-8281-98283AAA9CAC}" xr6:coauthVersionLast="36" xr6:coauthVersionMax="36" xr10:uidLastSave="{00000000-0000-0000-0000-000000000000}"/>
  <bookViews>
    <workbookView xWindow="0" yWindow="0" windowWidth="23040" windowHeight="9060" tabRatio="695" activeTab="6" xr2:uid="{00000000-000D-0000-FFFF-FFFF00000000}"/>
  </bookViews>
  <sheets>
    <sheet name="HLookUp" sheetId="9" r:id="rId1"/>
    <sheet name="ISnumber" sheetId="4" r:id="rId2"/>
    <sheet name="NameManager" sheetId="3" r:id="rId3"/>
    <sheet name="Index&amp;Match" sheetId="5" r:id="rId4"/>
    <sheet name="DSum" sheetId="6" r:id="rId5"/>
    <sheet name="Ranking" sheetId="7" r:id="rId6"/>
    <sheet name="Exercise_dashboard" sheetId="11" r:id="rId7"/>
  </sheets>
  <definedNames>
    <definedName name="CampaignName">MarketingData[Unique Key Phrases]</definedName>
    <definedName name="CATEGORY">MarketingData[Category]</definedName>
    <definedName name="SALES">MarketingData[Sales]</definedName>
    <definedName name="Sample">'Index&amp;Match'!$A$9:$H$14</definedName>
    <definedName name="SIGNUPS">MarketingData[Signups]</definedName>
    <definedName name="TableHeader">'Index&amp;Match'!$A$9:$H$9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6" i="11" l="1"/>
  <c r="F19" i="11" l="1" a="1"/>
  <c r="F19" i="11" s="1"/>
  <c r="F18" i="11" a="1"/>
  <c r="F18" i="11" s="1"/>
  <c r="F17" i="11" a="1"/>
  <c r="F17" i="11" s="1"/>
  <c r="F12" i="11" a="1"/>
  <c r="F12" i="11" s="1"/>
  <c r="F14" i="11" a="1"/>
  <c r="F14" i="11" s="1"/>
  <c r="F13" i="11" a="1"/>
  <c r="F13" i="11" s="1"/>
  <c r="E3" i="11" l="1"/>
  <c r="F8" i="11" l="1"/>
  <c r="E8" i="11"/>
  <c r="D8" i="11"/>
  <c r="C8" i="11"/>
  <c r="D22" i="7"/>
  <c r="D21" i="7"/>
  <c r="D20" i="7"/>
  <c r="D19" i="7"/>
  <c r="D18" i="7"/>
  <c r="D13" i="7"/>
  <c r="D12" i="7"/>
  <c r="D11" i="7"/>
  <c r="D10" i="7"/>
  <c r="D9" i="7"/>
  <c r="G11" i="6"/>
  <c r="K36" i="5"/>
  <c r="K35" i="5"/>
  <c r="K30" i="5"/>
  <c r="K29" i="5"/>
  <c r="K27" i="5"/>
  <c r="K26" i="5" l="1"/>
  <c r="K25" i="5"/>
  <c r="K24" i="5"/>
  <c r="K23" i="5"/>
  <c r="K22" i="5"/>
  <c r="L22" i="4"/>
  <c r="L30" i="4"/>
  <c r="L38" i="4"/>
  <c r="L46" i="4"/>
  <c r="L54" i="4"/>
  <c r="L62" i="4"/>
  <c r="L70" i="4"/>
  <c r="L78" i="4"/>
  <c r="L86" i="4"/>
  <c r="L94" i="4"/>
  <c r="L102" i="4"/>
  <c r="L110" i="4"/>
  <c r="L118" i="4"/>
  <c r="L126" i="4"/>
  <c r="L134" i="4"/>
  <c r="L142" i="4"/>
  <c r="L150" i="4"/>
  <c r="L158" i="4"/>
  <c r="L166" i="4"/>
  <c r="L174" i="4"/>
  <c r="L182" i="4"/>
  <c r="L190" i="4"/>
  <c r="L198" i="4"/>
  <c r="L206" i="4"/>
  <c r="L214" i="4"/>
  <c r="L222" i="4"/>
  <c r="L230" i="4"/>
  <c r="L238" i="4"/>
  <c r="L246" i="4"/>
  <c r="L254" i="4"/>
  <c r="L262" i="4"/>
  <c r="L270" i="4"/>
  <c r="L278" i="4"/>
  <c r="L286" i="4"/>
  <c r="L294" i="4"/>
  <c r="L302" i="4"/>
  <c r="L310" i="4"/>
  <c r="L318" i="4"/>
  <c r="L326" i="4"/>
  <c r="L334" i="4"/>
  <c r="L342" i="4"/>
  <c r="L350" i="4"/>
  <c r="L358" i="4"/>
  <c r="L366" i="4"/>
  <c r="L374" i="4"/>
  <c r="L382" i="4"/>
  <c r="L390" i="4"/>
  <c r="K253" i="4"/>
  <c r="L253" i="4" s="1"/>
  <c r="K16" i="4"/>
  <c r="L16" i="4" s="1"/>
  <c r="K17" i="4"/>
  <c r="L17" i="4" s="1"/>
  <c r="K18" i="4"/>
  <c r="L18" i="4" s="1"/>
  <c r="K19" i="4"/>
  <c r="L19" i="4" s="1"/>
  <c r="K20" i="4"/>
  <c r="L20" i="4" s="1"/>
  <c r="K21" i="4"/>
  <c r="L21" i="4" s="1"/>
  <c r="K22" i="4"/>
  <c r="K23" i="4"/>
  <c r="L23" i="4" s="1"/>
  <c r="K24" i="4"/>
  <c r="L24" i="4" s="1"/>
  <c r="K25" i="4"/>
  <c r="L25" i="4" s="1"/>
  <c r="K26" i="4"/>
  <c r="L26" i="4" s="1"/>
  <c r="K27" i="4"/>
  <c r="L27" i="4" s="1"/>
  <c r="K28" i="4"/>
  <c r="L28" i="4" s="1"/>
  <c r="K29" i="4"/>
  <c r="L29" i="4" s="1"/>
  <c r="K30" i="4"/>
  <c r="K31" i="4"/>
  <c r="L31" i="4" s="1"/>
  <c r="K32" i="4"/>
  <c r="L32" i="4" s="1"/>
  <c r="K33" i="4"/>
  <c r="L33" i="4" s="1"/>
  <c r="K34" i="4"/>
  <c r="L34" i="4" s="1"/>
  <c r="K35" i="4"/>
  <c r="L35" i="4" s="1"/>
  <c r="K36" i="4"/>
  <c r="L36" i="4" s="1"/>
  <c r="K37" i="4"/>
  <c r="L37" i="4" s="1"/>
  <c r="K38" i="4"/>
  <c r="K39" i="4"/>
  <c r="L39" i="4" s="1"/>
  <c r="K40" i="4"/>
  <c r="L40" i="4" s="1"/>
  <c r="K41" i="4"/>
  <c r="L41" i="4" s="1"/>
  <c r="K42" i="4"/>
  <c r="L42" i="4" s="1"/>
  <c r="K43" i="4"/>
  <c r="L43" i="4" s="1"/>
  <c r="K44" i="4"/>
  <c r="L44" i="4" s="1"/>
  <c r="K45" i="4"/>
  <c r="L45" i="4" s="1"/>
  <c r="K46" i="4"/>
  <c r="K47" i="4"/>
  <c r="L47" i="4" s="1"/>
  <c r="K48" i="4"/>
  <c r="L48" i="4" s="1"/>
  <c r="K49" i="4"/>
  <c r="L49" i="4" s="1"/>
  <c r="K50" i="4"/>
  <c r="L50" i="4" s="1"/>
  <c r="K51" i="4"/>
  <c r="L51" i="4" s="1"/>
  <c r="K52" i="4"/>
  <c r="L52" i="4" s="1"/>
  <c r="K53" i="4"/>
  <c r="L53" i="4" s="1"/>
  <c r="K54" i="4"/>
  <c r="K55" i="4"/>
  <c r="L55" i="4" s="1"/>
  <c r="K56" i="4"/>
  <c r="L56" i="4" s="1"/>
  <c r="K57" i="4"/>
  <c r="L57" i="4" s="1"/>
  <c r="K58" i="4"/>
  <c r="L58" i="4" s="1"/>
  <c r="K59" i="4"/>
  <c r="L59" i="4" s="1"/>
  <c r="K60" i="4"/>
  <c r="L60" i="4" s="1"/>
  <c r="K61" i="4"/>
  <c r="L61" i="4" s="1"/>
  <c r="K62" i="4"/>
  <c r="K63" i="4"/>
  <c r="L63" i="4" s="1"/>
  <c r="K64" i="4"/>
  <c r="L64" i="4" s="1"/>
  <c r="K65" i="4"/>
  <c r="L65" i="4" s="1"/>
  <c r="K66" i="4"/>
  <c r="L66" i="4" s="1"/>
  <c r="K67" i="4"/>
  <c r="L67" i="4" s="1"/>
  <c r="K68" i="4"/>
  <c r="L68" i="4" s="1"/>
  <c r="K69" i="4"/>
  <c r="L69" i="4" s="1"/>
  <c r="K70" i="4"/>
  <c r="K71" i="4"/>
  <c r="L71" i="4" s="1"/>
  <c r="K72" i="4"/>
  <c r="L72" i="4" s="1"/>
  <c r="K73" i="4"/>
  <c r="L73" i="4" s="1"/>
  <c r="K74" i="4"/>
  <c r="L74" i="4" s="1"/>
  <c r="K75" i="4"/>
  <c r="L75" i="4" s="1"/>
  <c r="K76" i="4"/>
  <c r="L76" i="4" s="1"/>
  <c r="K77" i="4"/>
  <c r="L77" i="4" s="1"/>
  <c r="K78" i="4"/>
  <c r="K79" i="4"/>
  <c r="L79" i="4" s="1"/>
  <c r="K80" i="4"/>
  <c r="L80" i="4" s="1"/>
  <c r="K81" i="4"/>
  <c r="L81" i="4" s="1"/>
  <c r="K82" i="4"/>
  <c r="L82" i="4" s="1"/>
  <c r="K83" i="4"/>
  <c r="L83" i="4" s="1"/>
  <c r="K84" i="4"/>
  <c r="L84" i="4" s="1"/>
  <c r="K85" i="4"/>
  <c r="L85" i="4" s="1"/>
  <c r="K86" i="4"/>
  <c r="K87" i="4"/>
  <c r="L87" i="4" s="1"/>
  <c r="K88" i="4"/>
  <c r="L88" i="4" s="1"/>
  <c r="K89" i="4"/>
  <c r="L89" i="4" s="1"/>
  <c r="K90" i="4"/>
  <c r="L90" i="4" s="1"/>
  <c r="K91" i="4"/>
  <c r="L91" i="4" s="1"/>
  <c r="K92" i="4"/>
  <c r="L92" i="4" s="1"/>
  <c r="K93" i="4"/>
  <c r="L93" i="4" s="1"/>
  <c r="K94" i="4"/>
  <c r="K95" i="4"/>
  <c r="L95" i="4" s="1"/>
  <c r="K96" i="4"/>
  <c r="L96" i="4" s="1"/>
  <c r="K97" i="4"/>
  <c r="L97" i="4" s="1"/>
  <c r="K98" i="4"/>
  <c r="L98" i="4" s="1"/>
  <c r="K99" i="4"/>
  <c r="L99" i="4" s="1"/>
  <c r="K100" i="4"/>
  <c r="L100" i="4" s="1"/>
  <c r="K101" i="4"/>
  <c r="L101" i="4" s="1"/>
  <c r="K102" i="4"/>
  <c r="K103" i="4"/>
  <c r="L103" i="4" s="1"/>
  <c r="K104" i="4"/>
  <c r="L104" i="4" s="1"/>
  <c r="K105" i="4"/>
  <c r="L105" i="4" s="1"/>
  <c r="K106" i="4"/>
  <c r="L106" i="4" s="1"/>
  <c r="K107" i="4"/>
  <c r="L107" i="4" s="1"/>
  <c r="K108" i="4"/>
  <c r="L108" i="4" s="1"/>
  <c r="K109" i="4"/>
  <c r="L109" i="4" s="1"/>
  <c r="K110" i="4"/>
  <c r="K111" i="4"/>
  <c r="L111" i="4" s="1"/>
  <c r="K112" i="4"/>
  <c r="L112" i="4" s="1"/>
  <c r="K113" i="4"/>
  <c r="L113" i="4" s="1"/>
  <c r="K114" i="4"/>
  <c r="L114" i="4" s="1"/>
  <c r="K115" i="4"/>
  <c r="L115" i="4" s="1"/>
  <c r="K116" i="4"/>
  <c r="L116" i="4" s="1"/>
  <c r="K117" i="4"/>
  <c r="L117" i="4" s="1"/>
  <c r="K118" i="4"/>
  <c r="K119" i="4"/>
  <c r="L119" i="4" s="1"/>
  <c r="K120" i="4"/>
  <c r="L120" i="4" s="1"/>
  <c r="K121" i="4"/>
  <c r="L121" i="4" s="1"/>
  <c r="K122" i="4"/>
  <c r="L122" i="4" s="1"/>
  <c r="K123" i="4"/>
  <c r="L123" i="4" s="1"/>
  <c r="K124" i="4"/>
  <c r="L124" i="4" s="1"/>
  <c r="K125" i="4"/>
  <c r="L125" i="4" s="1"/>
  <c r="K126" i="4"/>
  <c r="K127" i="4"/>
  <c r="L127" i="4" s="1"/>
  <c r="K128" i="4"/>
  <c r="L128" i="4" s="1"/>
  <c r="K129" i="4"/>
  <c r="L129" i="4" s="1"/>
  <c r="K130" i="4"/>
  <c r="L130" i="4" s="1"/>
  <c r="K131" i="4"/>
  <c r="L131" i="4" s="1"/>
  <c r="K132" i="4"/>
  <c r="L132" i="4" s="1"/>
  <c r="K133" i="4"/>
  <c r="L133" i="4" s="1"/>
  <c r="K134" i="4"/>
  <c r="K135" i="4"/>
  <c r="L135" i="4" s="1"/>
  <c r="K136" i="4"/>
  <c r="L136" i="4" s="1"/>
  <c r="K137" i="4"/>
  <c r="L137" i="4" s="1"/>
  <c r="K138" i="4"/>
  <c r="L138" i="4" s="1"/>
  <c r="K139" i="4"/>
  <c r="L139" i="4" s="1"/>
  <c r="K140" i="4"/>
  <c r="L140" i="4" s="1"/>
  <c r="K141" i="4"/>
  <c r="L141" i="4" s="1"/>
  <c r="K142" i="4"/>
  <c r="K143" i="4"/>
  <c r="L143" i="4" s="1"/>
  <c r="K144" i="4"/>
  <c r="L144" i="4" s="1"/>
  <c r="K145" i="4"/>
  <c r="L145" i="4" s="1"/>
  <c r="K146" i="4"/>
  <c r="L146" i="4" s="1"/>
  <c r="K147" i="4"/>
  <c r="L147" i="4" s="1"/>
  <c r="K148" i="4"/>
  <c r="L148" i="4" s="1"/>
  <c r="K149" i="4"/>
  <c r="L149" i="4" s="1"/>
  <c r="K150" i="4"/>
  <c r="K151" i="4"/>
  <c r="L151" i="4" s="1"/>
  <c r="K152" i="4"/>
  <c r="L152" i="4" s="1"/>
  <c r="K153" i="4"/>
  <c r="L153" i="4" s="1"/>
  <c r="K154" i="4"/>
  <c r="L154" i="4" s="1"/>
  <c r="K155" i="4"/>
  <c r="L155" i="4" s="1"/>
  <c r="K156" i="4"/>
  <c r="L156" i="4" s="1"/>
  <c r="K157" i="4"/>
  <c r="L157" i="4" s="1"/>
  <c r="K158" i="4"/>
  <c r="K159" i="4"/>
  <c r="L159" i="4" s="1"/>
  <c r="K160" i="4"/>
  <c r="L160" i="4" s="1"/>
  <c r="K161" i="4"/>
  <c r="L161" i="4" s="1"/>
  <c r="K162" i="4"/>
  <c r="L162" i="4" s="1"/>
  <c r="K163" i="4"/>
  <c r="L163" i="4" s="1"/>
  <c r="K164" i="4"/>
  <c r="L164" i="4" s="1"/>
  <c r="K165" i="4"/>
  <c r="L165" i="4" s="1"/>
  <c r="K166" i="4"/>
  <c r="K167" i="4"/>
  <c r="L167" i="4" s="1"/>
  <c r="K168" i="4"/>
  <c r="L168" i="4" s="1"/>
  <c r="K169" i="4"/>
  <c r="L169" i="4" s="1"/>
  <c r="K170" i="4"/>
  <c r="L170" i="4" s="1"/>
  <c r="K171" i="4"/>
  <c r="L171" i="4" s="1"/>
  <c r="K172" i="4"/>
  <c r="L172" i="4" s="1"/>
  <c r="K173" i="4"/>
  <c r="L173" i="4" s="1"/>
  <c r="K174" i="4"/>
  <c r="K175" i="4"/>
  <c r="L175" i="4" s="1"/>
  <c r="K176" i="4"/>
  <c r="L176" i="4" s="1"/>
  <c r="K177" i="4"/>
  <c r="L177" i="4" s="1"/>
  <c r="K178" i="4"/>
  <c r="L178" i="4" s="1"/>
  <c r="K179" i="4"/>
  <c r="L179" i="4" s="1"/>
  <c r="K180" i="4"/>
  <c r="L180" i="4" s="1"/>
  <c r="K181" i="4"/>
  <c r="L181" i="4" s="1"/>
  <c r="K182" i="4"/>
  <c r="K183" i="4"/>
  <c r="L183" i="4" s="1"/>
  <c r="K184" i="4"/>
  <c r="L184" i="4" s="1"/>
  <c r="K185" i="4"/>
  <c r="L185" i="4" s="1"/>
  <c r="K186" i="4"/>
  <c r="L186" i="4" s="1"/>
  <c r="K187" i="4"/>
  <c r="L187" i="4" s="1"/>
  <c r="K188" i="4"/>
  <c r="L188" i="4" s="1"/>
  <c r="K189" i="4"/>
  <c r="L189" i="4" s="1"/>
  <c r="K190" i="4"/>
  <c r="K191" i="4"/>
  <c r="L191" i="4" s="1"/>
  <c r="K192" i="4"/>
  <c r="L192" i="4" s="1"/>
  <c r="K193" i="4"/>
  <c r="L193" i="4" s="1"/>
  <c r="K194" i="4"/>
  <c r="L194" i="4" s="1"/>
  <c r="K195" i="4"/>
  <c r="L195" i="4" s="1"/>
  <c r="K196" i="4"/>
  <c r="L196" i="4" s="1"/>
  <c r="K197" i="4"/>
  <c r="L197" i="4" s="1"/>
  <c r="K198" i="4"/>
  <c r="K199" i="4"/>
  <c r="L199" i="4" s="1"/>
  <c r="K200" i="4"/>
  <c r="L200" i="4" s="1"/>
  <c r="K201" i="4"/>
  <c r="L201" i="4" s="1"/>
  <c r="K202" i="4"/>
  <c r="L202" i="4" s="1"/>
  <c r="K203" i="4"/>
  <c r="L203" i="4" s="1"/>
  <c r="K204" i="4"/>
  <c r="L204" i="4" s="1"/>
  <c r="K205" i="4"/>
  <c r="L205" i="4" s="1"/>
  <c r="K206" i="4"/>
  <c r="K207" i="4"/>
  <c r="L207" i="4" s="1"/>
  <c r="K208" i="4"/>
  <c r="L208" i="4" s="1"/>
  <c r="K209" i="4"/>
  <c r="L209" i="4" s="1"/>
  <c r="K210" i="4"/>
  <c r="L210" i="4" s="1"/>
  <c r="K211" i="4"/>
  <c r="L211" i="4" s="1"/>
  <c r="K212" i="4"/>
  <c r="L212" i="4" s="1"/>
  <c r="K213" i="4"/>
  <c r="L213" i="4" s="1"/>
  <c r="K214" i="4"/>
  <c r="K215" i="4"/>
  <c r="L215" i="4" s="1"/>
  <c r="K216" i="4"/>
  <c r="L216" i="4" s="1"/>
  <c r="K217" i="4"/>
  <c r="L217" i="4" s="1"/>
  <c r="K218" i="4"/>
  <c r="L218" i="4" s="1"/>
  <c r="K219" i="4"/>
  <c r="L219" i="4" s="1"/>
  <c r="K220" i="4"/>
  <c r="L220" i="4" s="1"/>
  <c r="K221" i="4"/>
  <c r="L221" i="4" s="1"/>
  <c r="K222" i="4"/>
  <c r="K223" i="4"/>
  <c r="L223" i="4" s="1"/>
  <c r="K224" i="4"/>
  <c r="L224" i="4" s="1"/>
  <c r="K225" i="4"/>
  <c r="L225" i="4" s="1"/>
  <c r="K226" i="4"/>
  <c r="L226" i="4" s="1"/>
  <c r="K227" i="4"/>
  <c r="L227" i="4" s="1"/>
  <c r="K228" i="4"/>
  <c r="L228" i="4" s="1"/>
  <c r="K229" i="4"/>
  <c r="L229" i="4" s="1"/>
  <c r="K230" i="4"/>
  <c r="K231" i="4"/>
  <c r="L231" i="4" s="1"/>
  <c r="K232" i="4"/>
  <c r="L232" i="4" s="1"/>
  <c r="K233" i="4"/>
  <c r="L233" i="4" s="1"/>
  <c r="K234" i="4"/>
  <c r="L234" i="4" s="1"/>
  <c r="K235" i="4"/>
  <c r="L235" i="4" s="1"/>
  <c r="K236" i="4"/>
  <c r="L236" i="4" s="1"/>
  <c r="K237" i="4"/>
  <c r="L237" i="4" s="1"/>
  <c r="K238" i="4"/>
  <c r="K239" i="4"/>
  <c r="L239" i="4" s="1"/>
  <c r="K240" i="4"/>
  <c r="L240" i="4" s="1"/>
  <c r="K241" i="4"/>
  <c r="L241" i="4" s="1"/>
  <c r="K242" i="4"/>
  <c r="L242" i="4" s="1"/>
  <c r="K243" i="4"/>
  <c r="L243" i="4" s="1"/>
  <c r="K244" i="4"/>
  <c r="L244" i="4" s="1"/>
  <c r="K245" i="4"/>
  <c r="L245" i="4" s="1"/>
  <c r="K246" i="4"/>
  <c r="K247" i="4"/>
  <c r="L247" i="4" s="1"/>
  <c r="K248" i="4"/>
  <c r="L248" i="4" s="1"/>
  <c r="K249" i="4"/>
  <c r="L249" i="4" s="1"/>
  <c r="K250" i="4"/>
  <c r="L250" i="4" s="1"/>
  <c r="K251" i="4"/>
  <c r="L251" i="4" s="1"/>
  <c r="K252" i="4"/>
  <c r="L252" i="4" s="1"/>
  <c r="K254" i="4"/>
  <c r="K255" i="4"/>
  <c r="L255" i="4" s="1"/>
  <c r="K256" i="4"/>
  <c r="L256" i="4" s="1"/>
  <c r="K257" i="4"/>
  <c r="L257" i="4" s="1"/>
  <c r="K258" i="4"/>
  <c r="L258" i="4" s="1"/>
  <c r="K259" i="4"/>
  <c r="L259" i="4" s="1"/>
  <c r="K260" i="4"/>
  <c r="L260" i="4" s="1"/>
  <c r="K261" i="4"/>
  <c r="L261" i="4" s="1"/>
  <c r="K262" i="4"/>
  <c r="K263" i="4"/>
  <c r="L263" i="4" s="1"/>
  <c r="K264" i="4"/>
  <c r="L264" i="4" s="1"/>
  <c r="K265" i="4"/>
  <c r="L265" i="4" s="1"/>
  <c r="K266" i="4"/>
  <c r="L266" i="4" s="1"/>
  <c r="K267" i="4"/>
  <c r="L267" i="4" s="1"/>
  <c r="K268" i="4"/>
  <c r="L268" i="4" s="1"/>
  <c r="K269" i="4"/>
  <c r="L269" i="4" s="1"/>
  <c r="K270" i="4"/>
  <c r="K271" i="4"/>
  <c r="L271" i="4" s="1"/>
  <c r="K272" i="4"/>
  <c r="L272" i="4" s="1"/>
  <c r="K273" i="4"/>
  <c r="L273" i="4" s="1"/>
  <c r="K274" i="4"/>
  <c r="L274" i="4" s="1"/>
  <c r="K275" i="4"/>
  <c r="L275" i="4" s="1"/>
  <c r="K276" i="4"/>
  <c r="L276" i="4" s="1"/>
  <c r="K277" i="4"/>
  <c r="L277" i="4" s="1"/>
  <c r="K278" i="4"/>
  <c r="K279" i="4"/>
  <c r="L279" i="4" s="1"/>
  <c r="K280" i="4"/>
  <c r="L280" i="4" s="1"/>
  <c r="K281" i="4"/>
  <c r="L281" i="4" s="1"/>
  <c r="K282" i="4"/>
  <c r="L282" i="4" s="1"/>
  <c r="K283" i="4"/>
  <c r="L283" i="4" s="1"/>
  <c r="K284" i="4"/>
  <c r="L284" i="4" s="1"/>
  <c r="K285" i="4"/>
  <c r="L285" i="4" s="1"/>
  <c r="K286" i="4"/>
  <c r="K287" i="4"/>
  <c r="L287" i="4" s="1"/>
  <c r="K288" i="4"/>
  <c r="L288" i="4" s="1"/>
  <c r="K289" i="4"/>
  <c r="L289" i="4" s="1"/>
  <c r="K290" i="4"/>
  <c r="L290" i="4" s="1"/>
  <c r="K291" i="4"/>
  <c r="L291" i="4" s="1"/>
  <c r="K292" i="4"/>
  <c r="L292" i="4" s="1"/>
  <c r="K293" i="4"/>
  <c r="L293" i="4" s="1"/>
  <c r="K294" i="4"/>
  <c r="K295" i="4"/>
  <c r="L295" i="4" s="1"/>
  <c r="K296" i="4"/>
  <c r="L296" i="4" s="1"/>
  <c r="K297" i="4"/>
  <c r="L297" i="4" s="1"/>
  <c r="K298" i="4"/>
  <c r="L298" i="4" s="1"/>
  <c r="K299" i="4"/>
  <c r="L299" i="4" s="1"/>
  <c r="K300" i="4"/>
  <c r="L300" i="4" s="1"/>
  <c r="K301" i="4"/>
  <c r="L301" i="4" s="1"/>
  <c r="K302" i="4"/>
  <c r="K303" i="4"/>
  <c r="L303" i="4" s="1"/>
  <c r="K304" i="4"/>
  <c r="L304" i="4" s="1"/>
  <c r="K305" i="4"/>
  <c r="L305" i="4" s="1"/>
  <c r="K306" i="4"/>
  <c r="L306" i="4" s="1"/>
  <c r="K307" i="4"/>
  <c r="L307" i="4" s="1"/>
  <c r="K308" i="4"/>
  <c r="L308" i="4" s="1"/>
  <c r="K309" i="4"/>
  <c r="L309" i="4" s="1"/>
  <c r="K310" i="4"/>
  <c r="K311" i="4"/>
  <c r="L311" i="4" s="1"/>
  <c r="K312" i="4"/>
  <c r="L312" i="4" s="1"/>
  <c r="K313" i="4"/>
  <c r="L313" i="4" s="1"/>
  <c r="K314" i="4"/>
  <c r="L314" i="4" s="1"/>
  <c r="K315" i="4"/>
  <c r="L315" i="4" s="1"/>
  <c r="K316" i="4"/>
  <c r="L316" i="4" s="1"/>
  <c r="K317" i="4"/>
  <c r="L317" i="4" s="1"/>
  <c r="K318" i="4"/>
  <c r="K319" i="4"/>
  <c r="L319" i="4" s="1"/>
  <c r="K320" i="4"/>
  <c r="L320" i="4" s="1"/>
  <c r="K321" i="4"/>
  <c r="L321" i="4" s="1"/>
  <c r="K322" i="4"/>
  <c r="L322" i="4" s="1"/>
  <c r="K323" i="4"/>
  <c r="L323" i="4" s="1"/>
  <c r="K324" i="4"/>
  <c r="L324" i="4" s="1"/>
  <c r="K325" i="4"/>
  <c r="L325" i="4" s="1"/>
  <c r="K326" i="4"/>
  <c r="K327" i="4"/>
  <c r="L327" i="4" s="1"/>
  <c r="K328" i="4"/>
  <c r="L328" i="4" s="1"/>
  <c r="K329" i="4"/>
  <c r="L329" i="4" s="1"/>
  <c r="K330" i="4"/>
  <c r="L330" i="4" s="1"/>
  <c r="K331" i="4"/>
  <c r="L331" i="4" s="1"/>
  <c r="K332" i="4"/>
  <c r="L332" i="4" s="1"/>
  <c r="K333" i="4"/>
  <c r="L333" i="4" s="1"/>
  <c r="K334" i="4"/>
  <c r="K335" i="4"/>
  <c r="L335" i="4" s="1"/>
  <c r="K336" i="4"/>
  <c r="L336" i="4" s="1"/>
  <c r="K337" i="4"/>
  <c r="L337" i="4" s="1"/>
  <c r="K338" i="4"/>
  <c r="L338" i="4" s="1"/>
  <c r="K339" i="4"/>
  <c r="L339" i="4" s="1"/>
  <c r="K340" i="4"/>
  <c r="L340" i="4" s="1"/>
  <c r="K341" i="4"/>
  <c r="L341" i="4" s="1"/>
  <c r="K342" i="4"/>
  <c r="K343" i="4"/>
  <c r="L343" i="4" s="1"/>
  <c r="K344" i="4"/>
  <c r="L344" i="4" s="1"/>
  <c r="K345" i="4"/>
  <c r="L345" i="4" s="1"/>
  <c r="K346" i="4"/>
  <c r="L346" i="4" s="1"/>
  <c r="K347" i="4"/>
  <c r="L347" i="4" s="1"/>
  <c r="K348" i="4"/>
  <c r="L348" i="4" s="1"/>
  <c r="K349" i="4"/>
  <c r="L349" i="4" s="1"/>
  <c r="K350" i="4"/>
  <c r="K351" i="4"/>
  <c r="L351" i="4" s="1"/>
  <c r="K352" i="4"/>
  <c r="L352" i="4" s="1"/>
  <c r="K353" i="4"/>
  <c r="L353" i="4" s="1"/>
  <c r="K354" i="4"/>
  <c r="L354" i="4" s="1"/>
  <c r="K355" i="4"/>
  <c r="L355" i="4" s="1"/>
  <c r="K356" i="4"/>
  <c r="L356" i="4" s="1"/>
  <c r="K357" i="4"/>
  <c r="L357" i="4" s="1"/>
  <c r="K358" i="4"/>
  <c r="K359" i="4"/>
  <c r="L359" i="4" s="1"/>
  <c r="K360" i="4"/>
  <c r="L360" i="4" s="1"/>
  <c r="K361" i="4"/>
  <c r="L361" i="4" s="1"/>
  <c r="K362" i="4"/>
  <c r="L362" i="4" s="1"/>
  <c r="K363" i="4"/>
  <c r="L363" i="4" s="1"/>
  <c r="K364" i="4"/>
  <c r="L364" i="4" s="1"/>
  <c r="K365" i="4"/>
  <c r="L365" i="4" s="1"/>
  <c r="K366" i="4"/>
  <c r="K367" i="4"/>
  <c r="L367" i="4" s="1"/>
  <c r="K368" i="4"/>
  <c r="L368" i="4" s="1"/>
  <c r="K369" i="4"/>
  <c r="L369" i="4" s="1"/>
  <c r="K370" i="4"/>
  <c r="L370" i="4" s="1"/>
  <c r="K371" i="4"/>
  <c r="L371" i="4" s="1"/>
  <c r="K372" i="4"/>
  <c r="L372" i="4" s="1"/>
  <c r="K373" i="4"/>
  <c r="L373" i="4" s="1"/>
  <c r="K374" i="4"/>
  <c r="K375" i="4"/>
  <c r="L375" i="4" s="1"/>
  <c r="K376" i="4"/>
  <c r="L376" i="4" s="1"/>
  <c r="K377" i="4"/>
  <c r="L377" i="4" s="1"/>
  <c r="K378" i="4"/>
  <c r="L378" i="4" s="1"/>
  <c r="K379" i="4"/>
  <c r="L379" i="4" s="1"/>
  <c r="K380" i="4"/>
  <c r="L380" i="4" s="1"/>
  <c r="K381" i="4"/>
  <c r="L381" i="4" s="1"/>
  <c r="K382" i="4"/>
  <c r="K383" i="4"/>
  <c r="L383" i="4" s="1"/>
  <c r="K384" i="4"/>
  <c r="L384" i="4" s="1"/>
  <c r="K385" i="4"/>
  <c r="L385" i="4" s="1"/>
  <c r="K386" i="4"/>
  <c r="L386" i="4" s="1"/>
  <c r="K387" i="4"/>
  <c r="L387" i="4" s="1"/>
  <c r="K388" i="4"/>
  <c r="L388" i="4" s="1"/>
  <c r="K389" i="4"/>
  <c r="L389" i="4" s="1"/>
  <c r="K390" i="4"/>
  <c r="K391" i="4"/>
  <c r="L391" i="4" s="1"/>
  <c r="K392" i="4"/>
  <c r="L392" i="4" s="1"/>
  <c r="K393" i="4"/>
  <c r="L393" i="4" s="1"/>
  <c r="K394" i="4"/>
  <c r="L394" i="4" s="1"/>
  <c r="K15" i="4"/>
  <c r="L15" i="4" s="1"/>
  <c r="J22" i="4"/>
  <c r="J54" i="4"/>
  <c r="J78" i="4"/>
  <c r="J118" i="4"/>
  <c r="J142" i="4"/>
  <c r="J170" i="4"/>
  <c r="J187" i="4"/>
  <c r="J203" i="4"/>
  <c r="J219" i="4"/>
  <c r="J235" i="4"/>
  <c r="J251" i="4"/>
  <c r="J312" i="4"/>
  <c r="J320" i="4"/>
  <c r="J328" i="4"/>
  <c r="J336" i="4"/>
  <c r="J344" i="4"/>
  <c r="J352" i="4"/>
  <c r="J360" i="4"/>
  <c r="J368" i="4"/>
  <c r="J376" i="4"/>
  <c r="J384" i="4"/>
  <c r="J392" i="4"/>
  <c r="I15" i="4"/>
  <c r="J15" i="4" s="1"/>
  <c r="I16" i="4"/>
  <c r="J16" i="4" s="1"/>
  <c r="I17" i="4"/>
  <c r="J17" i="4" s="1"/>
  <c r="I18" i="4"/>
  <c r="J18" i="4" s="1"/>
  <c r="I19" i="4"/>
  <c r="J19" i="4" s="1"/>
  <c r="I20" i="4"/>
  <c r="J20" i="4" s="1"/>
  <c r="I21" i="4"/>
  <c r="J21" i="4" s="1"/>
  <c r="I22" i="4"/>
  <c r="I23" i="4"/>
  <c r="J23" i="4" s="1"/>
  <c r="I24" i="4"/>
  <c r="J24" i="4" s="1"/>
  <c r="I25" i="4"/>
  <c r="J25" i="4" s="1"/>
  <c r="I26" i="4"/>
  <c r="J26" i="4" s="1"/>
  <c r="I27" i="4"/>
  <c r="J27" i="4" s="1"/>
  <c r="I28" i="4"/>
  <c r="J28" i="4" s="1"/>
  <c r="I29" i="4"/>
  <c r="J29" i="4" s="1"/>
  <c r="I30" i="4"/>
  <c r="J30" i="4" s="1"/>
  <c r="I31" i="4"/>
  <c r="J31" i="4" s="1"/>
  <c r="I32" i="4"/>
  <c r="J32" i="4" s="1"/>
  <c r="I33" i="4"/>
  <c r="J33" i="4" s="1"/>
  <c r="I34" i="4"/>
  <c r="J34" i="4" s="1"/>
  <c r="I35" i="4"/>
  <c r="J35" i="4" s="1"/>
  <c r="I36" i="4"/>
  <c r="J36" i="4" s="1"/>
  <c r="I37" i="4"/>
  <c r="J37" i="4" s="1"/>
  <c r="I38" i="4"/>
  <c r="J38" i="4" s="1"/>
  <c r="I39" i="4"/>
  <c r="J39" i="4" s="1"/>
  <c r="I40" i="4"/>
  <c r="J40" i="4" s="1"/>
  <c r="I41" i="4"/>
  <c r="J41" i="4" s="1"/>
  <c r="I42" i="4"/>
  <c r="J42" i="4" s="1"/>
  <c r="I43" i="4"/>
  <c r="J43" i="4" s="1"/>
  <c r="I44" i="4"/>
  <c r="J44" i="4" s="1"/>
  <c r="I45" i="4"/>
  <c r="J45" i="4" s="1"/>
  <c r="I46" i="4"/>
  <c r="J46" i="4" s="1"/>
  <c r="I47" i="4"/>
  <c r="J47" i="4" s="1"/>
  <c r="I48" i="4"/>
  <c r="J48" i="4" s="1"/>
  <c r="I49" i="4"/>
  <c r="J49" i="4" s="1"/>
  <c r="I50" i="4"/>
  <c r="J50" i="4" s="1"/>
  <c r="I51" i="4"/>
  <c r="J51" i="4" s="1"/>
  <c r="I52" i="4"/>
  <c r="J52" i="4" s="1"/>
  <c r="I53" i="4"/>
  <c r="J53" i="4" s="1"/>
  <c r="I54" i="4"/>
  <c r="I55" i="4"/>
  <c r="J55" i="4" s="1"/>
  <c r="I56" i="4"/>
  <c r="J56" i="4" s="1"/>
  <c r="I57" i="4"/>
  <c r="J57" i="4" s="1"/>
  <c r="I58" i="4"/>
  <c r="J58" i="4" s="1"/>
  <c r="I59" i="4"/>
  <c r="J59" i="4" s="1"/>
  <c r="I60" i="4"/>
  <c r="J60" i="4" s="1"/>
  <c r="I61" i="4"/>
  <c r="J61" i="4" s="1"/>
  <c r="I62" i="4"/>
  <c r="J62" i="4" s="1"/>
  <c r="I63" i="4"/>
  <c r="J63" i="4" s="1"/>
  <c r="I64" i="4"/>
  <c r="J64" i="4" s="1"/>
  <c r="I65" i="4"/>
  <c r="J65" i="4" s="1"/>
  <c r="I66" i="4"/>
  <c r="J66" i="4" s="1"/>
  <c r="I67" i="4"/>
  <c r="J67" i="4" s="1"/>
  <c r="I68" i="4"/>
  <c r="J68" i="4" s="1"/>
  <c r="I69" i="4"/>
  <c r="J69" i="4" s="1"/>
  <c r="I70" i="4"/>
  <c r="J70" i="4" s="1"/>
  <c r="I71" i="4"/>
  <c r="J71" i="4" s="1"/>
  <c r="I72" i="4"/>
  <c r="J72" i="4" s="1"/>
  <c r="I73" i="4"/>
  <c r="J73" i="4" s="1"/>
  <c r="I74" i="4"/>
  <c r="J74" i="4" s="1"/>
  <c r="I75" i="4"/>
  <c r="J75" i="4" s="1"/>
  <c r="I76" i="4"/>
  <c r="J76" i="4" s="1"/>
  <c r="I77" i="4"/>
  <c r="J77" i="4" s="1"/>
  <c r="I78" i="4"/>
  <c r="I79" i="4"/>
  <c r="J79" i="4" s="1"/>
  <c r="I80" i="4"/>
  <c r="J80" i="4" s="1"/>
  <c r="I81" i="4"/>
  <c r="J81" i="4" s="1"/>
  <c r="I82" i="4"/>
  <c r="J82" i="4" s="1"/>
  <c r="I83" i="4"/>
  <c r="J83" i="4" s="1"/>
  <c r="I84" i="4"/>
  <c r="J84" i="4" s="1"/>
  <c r="I85" i="4"/>
  <c r="J85" i="4" s="1"/>
  <c r="I86" i="4"/>
  <c r="J86" i="4" s="1"/>
  <c r="I87" i="4"/>
  <c r="J87" i="4" s="1"/>
  <c r="I88" i="4"/>
  <c r="J88" i="4" s="1"/>
  <c r="I89" i="4"/>
  <c r="J89" i="4" s="1"/>
  <c r="I90" i="4"/>
  <c r="J90" i="4" s="1"/>
  <c r="I91" i="4"/>
  <c r="J91" i="4" s="1"/>
  <c r="I92" i="4"/>
  <c r="J92" i="4" s="1"/>
  <c r="I93" i="4"/>
  <c r="J93" i="4" s="1"/>
  <c r="I94" i="4"/>
  <c r="J94" i="4" s="1"/>
  <c r="I95" i="4"/>
  <c r="J95" i="4" s="1"/>
  <c r="I96" i="4"/>
  <c r="J96" i="4" s="1"/>
  <c r="I97" i="4"/>
  <c r="J97" i="4" s="1"/>
  <c r="I98" i="4"/>
  <c r="J98" i="4" s="1"/>
  <c r="I99" i="4"/>
  <c r="J99" i="4" s="1"/>
  <c r="I100" i="4"/>
  <c r="J100" i="4" s="1"/>
  <c r="I101" i="4"/>
  <c r="J101" i="4" s="1"/>
  <c r="I102" i="4"/>
  <c r="J102" i="4" s="1"/>
  <c r="I103" i="4"/>
  <c r="J103" i="4" s="1"/>
  <c r="I104" i="4"/>
  <c r="J104" i="4" s="1"/>
  <c r="I105" i="4"/>
  <c r="J105" i="4" s="1"/>
  <c r="I106" i="4"/>
  <c r="J106" i="4" s="1"/>
  <c r="I107" i="4"/>
  <c r="J107" i="4" s="1"/>
  <c r="I108" i="4"/>
  <c r="J108" i="4" s="1"/>
  <c r="I109" i="4"/>
  <c r="J109" i="4" s="1"/>
  <c r="I110" i="4"/>
  <c r="J110" i="4" s="1"/>
  <c r="I111" i="4"/>
  <c r="J111" i="4" s="1"/>
  <c r="I112" i="4"/>
  <c r="J112" i="4" s="1"/>
  <c r="I113" i="4"/>
  <c r="J113" i="4" s="1"/>
  <c r="I114" i="4"/>
  <c r="J114" i="4" s="1"/>
  <c r="I115" i="4"/>
  <c r="J115" i="4" s="1"/>
  <c r="I116" i="4"/>
  <c r="J116" i="4" s="1"/>
  <c r="I117" i="4"/>
  <c r="J117" i="4" s="1"/>
  <c r="I118" i="4"/>
  <c r="I119" i="4"/>
  <c r="J119" i="4" s="1"/>
  <c r="I120" i="4"/>
  <c r="J120" i="4" s="1"/>
  <c r="I121" i="4"/>
  <c r="J121" i="4" s="1"/>
  <c r="I122" i="4"/>
  <c r="J122" i="4" s="1"/>
  <c r="I123" i="4"/>
  <c r="J123" i="4" s="1"/>
  <c r="I124" i="4"/>
  <c r="J124" i="4" s="1"/>
  <c r="I125" i="4"/>
  <c r="J125" i="4" s="1"/>
  <c r="I126" i="4"/>
  <c r="J126" i="4" s="1"/>
  <c r="I127" i="4"/>
  <c r="J127" i="4" s="1"/>
  <c r="I128" i="4"/>
  <c r="J128" i="4" s="1"/>
  <c r="I129" i="4"/>
  <c r="J129" i="4" s="1"/>
  <c r="I130" i="4"/>
  <c r="J130" i="4" s="1"/>
  <c r="I131" i="4"/>
  <c r="J131" i="4" s="1"/>
  <c r="I132" i="4"/>
  <c r="J132" i="4" s="1"/>
  <c r="I133" i="4"/>
  <c r="J133" i="4" s="1"/>
  <c r="I134" i="4"/>
  <c r="J134" i="4" s="1"/>
  <c r="I135" i="4"/>
  <c r="J135" i="4" s="1"/>
  <c r="I136" i="4"/>
  <c r="J136" i="4" s="1"/>
  <c r="I137" i="4"/>
  <c r="J137" i="4" s="1"/>
  <c r="I138" i="4"/>
  <c r="J138" i="4" s="1"/>
  <c r="I139" i="4"/>
  <c r="J139" i="4" s="1"/>
  <c r="I140" i="4"/>
  <c r="J140" i="4" s="1"/>
  <c r="I141" i="4"/>
  <c r="J141" i="4" s="1"/>
  <c r="I142" i="4"/>
  <c r="I143" i="4"/>
  <c r="J143" i="4" s="1"/>
  <c r="I144" i="4"/>
  <c r="J144" i="4" s="1"/>
  <c r="I145" i="4"/>
  <c r="J145" i="4" s="1"/>
  <c r="I146" i="4"/>
  <c r="J146" i="4" s="1"/>
  <c r="I147" i="4"/>
  <c r="J147" i="4" s="1"/>
  <c r="I148" i="4"/>
  <c r="J148" i="4" s="1"/>
  <c r="I149" i="4"/>
  <c r="J149" i="4" s="1"/>
  <c r="I150" i="4"/>
  <c r="J150" i="4" s="1"/>
  <c r="I151" i="4"/>
  <c r="J151" i="4" s="1"/>
  <c r="I152" i="4"/>
  <c r="J152" i="4" s="1"/>
  <c r="I153" i="4"/>
  <c r="J153" i="4" s="1"/>
  <c r="I154" i="4"/>
  <c r="J154" i="4" s="1"/>
  <c r="I155" i="4"/>
  <c r="J155" i="4" s="1"/>
  <c r="I156" i="4"/>
  <c r="J156" i="4" s="1"/>
  <c r="I157" i="4"/>
  <c r="J157" i="4" s="1"/>
  <c r="I158" i="4"/>
  <c r="J158" i="4" s="1"/>
  <c r="I159" i="4"/>
  <c r="J159" i="4" s="1"/>
  <c r="I160" i="4"/>
  <c r="J160" i="4" s="1"/>
  <c r="I161" i="4"/>
  <c r="J161" i="4" s="1"/>
  <c r="I162" i="4"/>
  <c r="J162" i="4" s="1"/>
  <c r="I163" i="4"/>
  <c r="J163" i="4" s="1"/>
  <c r="I164" i="4"/>
  <c r="J164" i="4" s="1"/>
  <c r="I165" i="4"/>
  <c r="J165" i="4" s="1"/>
  <c r="I166" i="4"/>
  <c r="J166" i="4" s="1"/>
  <c r="I167" i="4"/>
  <c r="J167" i="4" s="1"/>
  <c r="I168" i="4"/>
  <c r="J168" i="4" s="1"/>
  <c r="I169" i="4"/>
  <c r="J169" i="4" s="1"/>
  <c r="I170" i="4"/>
  <c r="I171" i="4"/>
  <c r="J171" i="4" s="1"/>
  <c r="I172" i="4"/>
  <c r="J172" i="4" s="1"/>
  <c r="I173" i="4"/>
  <c r="J173" i="4" s="1"/>
  <c r="I174" i="4"/>
  <c r="J174" i="4" s="1"/>
  <c r="I175" i="4"/>
  <c r="J175" i="4" s="1"/>
  <c r="I176" i="4"/>
  <c r="J176" i="4" s="1"/>
  <c r="I177" i="4"/>
  <c r="J177" i="4" s="1"/>
  <c r="I178" i="4"/>
  <c r="J178" i="4" s="1"/>
  <c r="I179" i="4"/>
  <c r="J179" i="4" s="1"/>
  <c r="I180" i="4"/>
  <c r="J180" i="4" s="1"/>
  <c r="I181" i="4"/>
  <c r="J181" i="4" s="1"/>
  <c r="I182" i="4"/>
  <c r="J182" i="4" s="1"/>
  <c r="I183" i="4"/>
  <c r="J183" i="4" s="1"/>
  <c r="I184" i="4"/>
  <c r="J184" i="4" s="1"/>
  <c r="I185" i="4"/>
  <c r="J185" i="4" s="1"/>
  <c r="I186" i="4"/>
  <c r="J186" i="4" s="1"/>
  <c r="I187" i="4"/>
  <c r="I188" i="4"/>
  <c r="J188" i="4" s="1"/>
  <c r="I189" i="4"/>
  <c r="J189" i="4" s="1"/>
  <c r="I190" i="4"/>
  <c r="J190" i="4" s="1"/>
  <c r="I191" i="4"/>
  <c r="J191" i="4" s="1"/>
  <c r="I192" i="4"/>
  <c r="J192" i="4" s="1"/>
  <c r="I193" i="4"/>
  <c r="J193" i="4" s="1"/>
  <c r="I194" i="4"/>
  <c r="J194" i="4" s="1"/>
  <c r="I195" i="4"/>
  <c r="J195" i="4" s="1"/>
  <c r="I196" i="4"/>
  <c r="J196" i="4" s="1"/>
  <c r="I197" i="4"/>
  <c r="J197" i="4" s="1"/>
  <c r="I198" i="4"/>
  <c r="J198" i="4" s="1"/>
  <c r="I199" i="4"/>
  <c r="J199" i="4" s="1"/>
  <c r="I200" i="4"/>
  <c r="J200" i="4" s="1"/>
  <c r="I201" i="4"/>
  <c r="J201" i="4" s="1"/>
  <c r="I202" i="4"/>
  <c r="J202" i="4" s="1"/>
  <c r="I203" i="4"/>
  <c r="I204" i="4"/>
  <c r="J204" i="4" s="1"/>
  <c r="I205" i="4"/>
  <c r="J205" i="4" s="1"/>
  <c r="I206" i="4"/>
  <c r="J206" i="4" s="1"/>
  <c r="I207" i="4"/>
  <c r="J207" i="4" s="1"/>
  <c r="I208" i="4"/>
  <c r="J208" i="4" s="1"/>
  <c r="I209" i="4"/>
  <c r="J209" i="4" s="1"/>
  <c r="I210" i="4"/>
  <c r="J210" i="4" s="1"/>
  <c r="I211" i="4"/>
  <c r="J211" i="4" s="1"/>
  <c r="I212" i="4"/>
  <c r="J212" i="4" s="1"/>
  <c r="I213" i="4"/>
  <c r="J213" i="4" s="1"/>
  <c r="I214" i="4"/>
  <c r="J214" i="4" s="1"/>
  <c r="I215" i="4"/>
  <c r="J215" i="4" s="1"/>
  <c r="I216" i="4"/>
  <c r="J216" i="4" s="1"/>
  <c r="I217" i="4"/>
  <c r="J217" i="4" s="1"/>
  <c r="I218" i="4"/>
  <c r="J218" i="4" s="1"/>
  <c r="I219" i="4"/>
  <c r="I220" i="4"/>
  <c r="J220" i="4" s="1"/>
  <c r="I221" i="4"/>
  <c r="J221" i="4" s="1"/>
  <c r="I222" i="4"/>
  <c r="J222" i="4" s="1"/>
  <c r="I223" i="4"/>
  <c r="J223" i="4" s="1"/>
  <c r="I224" i="4"/>
  <c r="J224" i="4" s="1"/>
  <c r="I225" i="4"/>
  <c r="J225" i="4" s="1"/>
  <c r="I226" i="4"/>
  <c r="J226" i="4" s="1"/>
  <c r="I227" i="4"/>
  <c r="J227" i="4" s="1"/>
  <c r="I228" i="4"/>
  <c r="J228" i="4" s="1"/>
  <c r="I229" i="4"/>
  <c r="J229" i="4" s="1"/>
  <c r="I230" i="4"/>
  <c r="J230" i="4" s="1"/>
  <c r="I231" i="4"/>
  <c r="J231" i="4" s="1"/>
  <c r="I232" i="4"/>
  <c r="J232" i="4" s="1"/>
  <c r="I233" i="4"/>
  <c r="J233" i="4" s="1"/>
  <c r="I234" i="4"/>
  <c r="J234" i="4" s="1"/>
  <c r="I235" i="4"/>
  <c r="I236" i="4"/>
  <c r="J236" i="4" s="1"/>
  <c r="I237" i="4"/>
  <c r="J237" i="4" s="1"/>
  <c r="I238" i="4"/>
  <c r="J238" i="4" s="1"/>
  <c r="I239" i="4"/>
  <c r="J239" i="4" s="1"/>
  <c r="I240" i="4"/>
  <c r="J240" i="4" s="1"/>
  <c r="I241" i="4"/>
  <c r="J241" i="4" s="1"/>
  <c r="I242" i="4"/>
  <c r="J242" i="4" s="1"/>
  <c r="I243" i="4"/>
  <c r="J243" i="4" s="1"/>
  <c r="I244" i="4"/>
  <c r="J244" i="4" s="1"/>
  <c r="I245" i="4"/>
  <c r="J245" i="4" s="1"/>
  <c r="I246" i="4"/>
  <c r="J246" i="4" s="1"/>
  <c r="I247" i="4"/>
  <c r="J247" i="4" s="1"/>
  <c r="I248" i="4"/>
  <c r="J248" i="4" s="1"/>
  <c r="I249" i="4"/>
  <c r="J249" i="4" s="1"/>
  <c r="I250" i="4"/>
  <c r="J250" i="4" s="1"/>
  <c r="I251" i="4"/>
  <c r="I252" i="4"/>
  <c r="J252" i="4" s="1"/>
  <c r="I253" i="4"/>
  <c r="J253" i="4" s="1"/>
  <c r="I254" i="4"/>
  <c r="J254" i="4" s="1"/>
  <c r="I255" i="4"/>
  <c r="J255" i="4" s="1"/>
  <c r="I256" i="4"/>
  <c r="J256" i="4" s="1"/>
  <c r="I257" i="4"/>
  <c r="J257" i="4" s="1"/>
  <c r="I258" i="4"/>
  <c r="J258" i="4" s="1"/>
  <c r="I259" i="4"/>
  <c r="J259" i="4" s="1"/>
  <c r="I260" i="4"/>
  <c r="J260" i="4" s="1"/>
  <c r="I261" i="4"/>
  <c r="J261" i="4" s="1"/>
  <c r="I262" i="4"/>
  <c r="J262" i="4" s="1"/>
  <c r="I263" i="4"/>
  <c r="J263" i="4" s="1"/>
  <c r="I264" i="4"/>
  <c r="J264" i="4" s="1"/>
  <c r="I265" i="4"/>
  <c r="J265" i="4" s="1"/>
  <c r="I266" i="4"/>
  <c r="J266" i="4" s="1"/>
  <c r="I267" i="4"/>
  <c r="J267" i="4" s="1"/>
  <c r="I268" i="4"/>
  <c r="J268" i="4" s="1"/>
  <c r="I269" i="4"/>
  <c r="J269" i="4" s="1"/>
  <c r="I270" i="4"/>
  <c r="J270" i="4" s="1"/>
  <c r="I271" i="4"/>
  <c r="J271" i="4" s="1"/>
  <c r="I272" i="4"/>
  <c r="J272" i="4" s="1"/>
  <c r="I273" i="4"/>
  <c r="J273" i="4" s="1"/>
  <c r="I274" i="4"/>
  <c r="J274" i="4" s="1"/>
  <c r="I275" i="4"/>
  <c r="J275" i="4" s="1"/>
  <c r="I276" i="4"/>
  <c r="J276" i="4" s="1"/>
  <c r="I277" i="4"/>
  <c r="J277" i="4" s="1"/>
  <c r="I278" i="4"/>
  <c r="J278" i="4" s="1"/>
  <c r="I279" i="4"/>
  <c r="J279" i="4" s="1"/>
  <c r="I280" i="4"/>
  <c r="J280" i="4" s="1"/>
  <c r="I281" i="4"/>
  <c r="J281" i="4" s="1"/>
  <c r="I282" i="4"/>
  <c r="J282" i="4" s="1"/>
  <c r="I283" i="4"/>
  <c r="J283" i="4" s="1"/>
  <c r="I284" i="4"/>
  <c r="J284" i="4" s="1"/>
  <c r="I285" i="4"/>
  <c r="J285" i="4" s="1"/>
  <c r="I286" i="4"/>
  <c r="J286" i="4" s="1"/>
  <c r="I287" i="4"/>
  <c r="J287" i="4" s="1"/>
  <c r="I288" i="4"/>
  <c r="J288" i="4" s="1"/>
  <c r="I289" i="4"/>
  <c r="J289" i="4" s="1"/>
  <c r="I290" i="4"/>
  <c r="J290" i="4" s="1"/>
  <c r="I291" i="4"/>
  <c r="J291" i="4" s="1"/>
  <c r="I292" i="4"/>
  <c r="J292" i="4" s="1"/>
  <c r="I293" i="4"/>
  <c r="J293" i="4" s="1"/>
  <c r="I294" i="4"/>
  <c r="J294" i="4" s="1"/>
  <c r="I295" i="4"/>
  <c r="J295" i="4" s="1"/>
  <c r="I296" i="4"/>
  <c r="J296" i="4" s="1"/>
  <c r="I297" i="4"/>
  <c r="J297" i="4" s="1"/>
  <c r="I298" i="4"/>
  <c r="J298" i="4" s="1"/>
  <c r="I299" i="4"/>
  <c r="J299" i="4" s="1"/>
  <c r="I300" i="4"/>
  <c r="J300" i="4" s="1"/>
  <c r="I301" i="4"/>
  <c r="J301" i="4" s="1"/>
  <c r="I302" i="4"/>
  <c r="J302" i="4" s="1"/>
  <c r="I303" i="4"/>
  <c r="J303" i="4" s="1"/>
  <c r="I304" i="4"/>
  <c r="J304" i="4" s="1"/>
  <c r="I305" i="4"/>
  <c r="J305" i="4" s="1"/>
  <c r="I306" i="4"/>
  <c r="J306" i="4" s="1"/>
  <c r="I307" i="4"/>
  <c r="J307" i="4" s="1"/>
  <c r="I308" i="4"/>
  <c r="J308" i="4" s="1"/>
  <c r="I309" i="4"/>
  <c r="J309" i="4" s="1"/>
  <c r="I310" i="4"/>
  <c r="J310" i="4" s="1"/>
  <c r="I311" i="4"/>
  <c r="J311" i="4" s="1"/>
  <c r="I312" i="4"/>
  <c r="I313" i="4"/>
  <c r="J313" i="4" s="1"/>
  <c r="I314" i="4"/>
  <c r="J314" i="4" s="1"/>
  <c r="I315" i="4"/>
  <c r="J315" i="4" s="1"/>
  <c r="I316" i="4"/>
  <c r="J316" i="4" s="1"/>
  <c r="I317" i="4"/>
  <c r="J317" i="4" s="1"/>
  <c r="I318" i="4"/>
  <c r="J318" i="4" s="1"/>
  <c r="I319" i="4"/>
  <c r="J319" i="4" s="1"/>
  <c r="I320" i="4"/>
  <c r="I321" i="4"/>
  <c r="J321" i="4" s="1"/>
  <c r="I322" i="4"/>
  <c r="J322" i="4" s="1"/>
  <c r="I323" i="4"/>
  <c r="J323" i="4" s="1"/>
  <c r="I324" i="4"/>
  <c r="J324" i="4" s="1"/>
  <c r="I325" i="4"/>
  <c r="J325" i="4" s="1"/>
  <c r="I326" i="4"/>
  <c r="J326" i="4" s="1"/>
  <c r="I327" i="4"/>
  <c r="J327" i="4" s="1"/>
  <c r="I328" i="4"/>
  <c r="I329" i="4"/>
  <c r="J329" i="4" s="1"/>
  <c r="I330" i="4"/>
  <c r="J330" i="4" s="1"/>
  <c r="I331" i="4"/>
  <c r="J331" i="4" s="1"/>
  <c r="I332" i="4"/>
  <c r="J332" i="4" s="1"/>
  <c r="I333" i="4"/>
  <c r="J333" i="4" s="1"/>
  <c r="I334" i="4"/>
  <c r="J334" i="4" s="1"/>
  <c r="I335" i="4"/>
  <c r="J335" i="4" s="1"/>
  <c r="I336" i="4"/>
  <c r="I337" i="4"/>
  <c r="J337" i="4" s="1"/>
  <c r="I338" i="4"/>
  <c r="J338" i="4" s="1"/>
  <c r="I339" i="4"/>
  <c r="J339" i="4" s="1"/>
  <c r="I340" i="4"/>
  <c r="J340" i="4" s="1"/>
  <c r="I341" i="4"/>
  <c r="J341" i="4" s="1"/>
  <c r="I342" i="4"/>
  <c r="J342" i="4" s="1"/>
  <c r="I343" i="4"/>
  <c r="J343" i="4" s="1"/>
  <c r="I344" i="4"/>
  <c r="I345" i="4"/>
  <c r="J345" i="4" s="1"/>
  <c r="I346" i="4"/>
  <c r="J346" i="4" s="1"/>
  <c r="I347" i="4"/>
  <c r="J347" i="4" s="1"/>
  <c r="I348" i="4"/>
  <c r="J348" i="4" s="1"/>
  <c r="I349" i="4"/>
  <c r="J349" i="4" s="1"/>
  <c r="I350" i="4"/>
  <c r="J350" i="4" s="1"/>
  <c r="I351" i="4"/>
  <c r="J351" i="4" s="1"/>
  <c r="I352" i="4"/>
  <c r="I353" i="4"/>
  <c r="J353" i="4" s="1"/>
  <c r="I354" i="4"/>
  <c r="J354" i="4" s="1"/>
  <c r="I355" i="4"/>
  <c r="J355" i="4" s="1"/>
  <c r="I356" i="4"/>
  <c r="J356" i="4" s="1"/>
  <c r="I357" i="4"/>
  <c r="J357" i="4" s="1"/>
  <c r="I358" i="4"/>
  <c r="J358" i="4" s="1"/>
  <c r="I359" i="4"/>
  <c r="J359" i="4" s="1"/>
  <c r="I360" i="4"/>
  <c r="I361" i="4"/>
  <c r="J361" i="4" s="1"/>
  <c r="I362" i="4"/>
  <c r="J362" i="4" s="1"/>
  <c r="I363" i="4"/>
  <c r="J363" i="4" s="1"/>
  <c r="I364" i="4"/>
  <c r="J364" i="4" s="1"/>
  <c r="I365" i="4"/>
  <c r="J365" i="4" s="1"/>
  <c r="I366" i="4"/>
  <c r="J366" i="4" s="1"/>
  <c r="I367" i="4"/>
  <c r="J367" i="4" s="1"/>
  <c r="I368" i="4"/>
  <c r="I369" i="4"/>
  <c r="J369" i="4" s="1"/>
  <c r="I370" i="4"/>
  <c r="J370" i="4" s="1"/>
  <c r="I371" i="4"/>
  <c r="J371" i="4" s="1"/>
  <c r="I372" i="4"/>
  <c r="J372" i="4" s="1"/>
  <c r="I373" i="4"/>
  <c r="J373" i="4" s="1"/>
  <c r="I374" i="4"/>
  <c r="J374" i="4" s="1"/>
  <c r="I375" i="4"/>
  <c r="J375" i="4" s="1"/>
  <c r="I376" i="4"/>
  <c r="I377" i="4"/>
  <c r="J377" i="4" s="1"/>
  <c r="I378" i="4"/>
  <c r="J378" i="4" s="1"/>
  <c r="I379" i="4"/>
  <c r="J379" i="4" s="1"/>
  <c r="I380" i="4"/>
  <c r="J380" i="4" s="1"/>
  <c r="I381" i="4"/>
  <c r="J381" i="4" s="1"/>
  <c r="I382" i="4"/>
  <c r="J382" i="4" s="1"/>
  <c r="I383" i="4"/>
  <c r="J383" i="4" s="1"/>
  <c r="I384" i="4"/>
  <c r="I385" i="4"/>
  <c r="J385" i="4" s="1"/>
  <c r="I386" i="4"/>
  <c r="J386" i="4" s="1"/>
  <c r="I387" i="4"/>
  <c r="J387" i="4" s="1"/>
  <c r="I388" i="4"/>
  <c r="J388" i="4" s="1"/>
  <c r="I389" i="4"/>
  <c r="J389" i="4" s="1"/>
  <c r="I390" i="4"/>
  <c r="J390" i="4" s="1"/>
  <c r="I391" i="4"/>
  <c r="J391" i="4" s="1"/>
  <c r="I392" i="4"/>
  <c r="I393" i="4"/>
  <c r="J393" i="4" s="1"/>
  <c r="I394" i="4"/>
  <c r="J394" i="4" s="1"/>
  <c r="M17" i="11" l="1"/>
  <c r="L17" i="11"/>
  <c r="M10" i="11"/>
  <c r="J10" i="11"/>
  <c r="M16" i="11"/>
  <c r="L16" i="11"/>
  <c r="K17" i="11"/>
  <c r="J6" i="11"/>
  <c r="L10" i="11"/>
  <c r="K10" i="11"/>
  <c r="F26" i="11" a="1"/>
  <c r="F26" i="11" s="1"/>
  <c r="N9" i="9"/>
  <c r="N10" i="9"/>
  <c r="N11" i="9"/>
  <c r="N12" i="9"/>
  <c r="N13" i="9"/>
  <c r="N14" i="9"/>
  <c r="N8" i="9"/>
  <c r="M9" i="9"/>
  <c r="O9" i="9" s="1"/>
  <c r="M10" i="9"/>
  <c r="O10" i="9" s="1"/>
  <c r="M11" i="9"/>
  <c r="O11" i="9" s="1"/>
  <c r="M12" i="9"/>
  <c r="M13" i="9"/>
  <c r="M14" i="9"/>
  <c r="M8" i="9"/>
  <c r="O12" i="9" l="1"/>
  <c r="O13" i="9"/>
  <c r="O8" i="9"/>
  <c r="O14" i="9"/>
  <c r="M19" i="5"/>
  <c r="L19" i="5"/>
  <c r="K19" i="5"/>
  <c r="M18" i="5"/>
  <c r="L18" i="5"/>
  <c r="K18" i="5"/>
  <c r="M17" i="5"/>
  <c r="L17" i="5"/>
  <c r="K17" i="5"/>
  <c r="M16" i="5"/>
  <c r="L16" i="5"/>
  <c r="K16" i="5"/>
  <c r="M15" i="5"/>
  <c r="L15" i="5"/>
  <c r="K15" i="5"/>
  <c r="M14" i="5"/>
  <c r="L14" i="5"/>
  <c r="K14" i="5"/>
  <c r="M13" i="5"/>
  <c r="L13" i="5"/>
  <c r="K13" i="5"/>
  <c r="M12" i="5"/>
  <c r="L12" i="5"/>
  <c r="K12" i="5"/>
  <c r="M11" i="5"/>
  <c r="L11" i="5"/>
  <c r="K11" i="5"/>
  <c r="M10" i="5"/>
  <c r="L10" i="5"/>
  <c r="K10" i="5"/>
  <c r="B5"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Pengu</author>
  </authors>
  <commentList>
    <comment ref="K36" authorId="0" shapeId="0" xr:uid="{00000000-0006-0000-0300-000001000000}">
      <text>
        <r>
          <rPr>
            <b/>
            <sz val="9"/>
            <color indexed="81"/>
            <rFont val="Tahoma"/>
            <charset val="1"/>
          </rPr>
          <t>Pengu:</t>
        </r>
        <r>
          <rPr>
            <sz val="9"/>
            <color indexed="81"/>
            <rFont val="Tahoma"/>
            <charset val="1"/>
          </rPr>
          <t xml:space="preserve">
Using Index &amp; match together makes the lookup formula dynamic. A user can change the key phrase to lookup (in cell k32) and metric to look up (in cell k33) and the return value will change accordingly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Pengu</author>
  </authors>
  <commentList>
    <comment ref="G11" authorId="0" shapeId="0" xr:uid="{00000000-0006-0000-0400-000001000000}">
      <text>
        <r>
          <rPr>
            <b/>
            <sz val="9"/>
            <color indexed="81"/>
            <rFont val="Tahoma"/>
            <charset val="1"/>
          </rPr>
          <t>Pengu:</t>
        </r>
        <r>
          <rPr>
            <sz val="9"/>
            <color indexed="81"/>
            <rFont val="Tahoma"/>
            <charset val="1"/>
          </rPr>
          <t xml:space="preserve">
Notice that dsum does the same job as sumifs, but dsum is easier. It allows us to highlight the area of criteria without having to type each criteria in like what we did with sumifs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Pengu</author>
  </authors>
  <commentList>
    <comment ref="J6" authorId="0" shapeId="0" xr:uid="{00000000-0006-0000-0600-000001000000}">
      <text>
        <r>
          <rPr>
            <b/>
            <sz val="9"/>
            <color indexed="81"/>
            <rFont val="Tahoma"/>
            <charset val="1"/>
          </rPr>
          <t>Pengu:</t>
        </r>
        <r>
          <rPr>
            <sz val="9"/>
            <color indexed="81"/>
            <rFont val="Tahoma"/>
            <charset val="1"/>
          </rPr>
          <t xml:space="preserve">
Here, we need to use DcountA instead of Dcount.
Dcount is for counting cells that contain number, while DcountA is for counting cells that contain non-number data
</t>
        </r>
      </text>
    </comment>
    <comment ref="F19" authorId="0" shapeId="0" xr:uid="{00000000-0006-0000-0600-000002000000}">
      <text>
        <r>
          <rPr>
            <b/>
            <sz val="9"/>
            <color indexed="81"/>
            <rFont val="Tahoma"/>
            <charset val="1"/>
          </rPr>
          <t>Pengu:</t>
        </r>
        <r>
          <rPr>
            <sz val="9"/>
            <color indexed="81"/>
            <rFont val="Tahoma"/>
            <charset val="1"/>
          </rPr>
          <t xml:space="preserve">
To make "if" in our formula return an array of signups (multiple signup values rather than just one value of signups), we need to turn our formula to array formula by pressing Ctrl+Shift+Enter key.
To learn more about array formula, visit
https://www.ablebits.com/office-addins-blog/2015/02/25/array-formulas-functions-excel/  </t>
        </r>
      </text>
    </comment>
  </commentList>
</comments>
</file>

<file path=xl/sharedStrings.xml><?xml version="1.0" encoding="utf-8"?>
<sst xmlns="http://schemas.openxmlformats.org/spreadsheetml/2006/main" count="2512" uniqueCount="523">
  <si>
    <t>Number of User Signups</t>
  </si>
  <si>
    <t>Category</t>
  </si>
  <si>
    <t>Baby</t>
  </si>
  <si>
    <t>Children</t>
  </si>
  <si>
    <t>General</t>
  </si>
  <si>
    <t>Home</t>
  </si>
  <si>
    <t>Men</t>
  </si>
  <si>
    <t>Other</t>
  </si>
  <si>
    <t>Women</t>
  </si>
  <si>
    <t>Total</t>
  </si>
  <si>
    <t>Discount</t>
  </si>
  <si>
    <t xml:space="preserve"> % Signups from Discount</t>
  </si>
  <si>
    <t>Campaigns</t>
  </si>
  <si>
    <t>Competition</t>
  </si>
  <si>
    <t>Designer</t>
  </si>
  <si>
    <t>Event</t>
  </si>
  <si>
    <t>None</t>
  </si>
  <si>
    <t xml:space="preserve">HLookUp </t>
  </si>
  <si>
    <t>- HLookUp works the same way as vlookup but the value to look up is in a row (horizontal) rather than column (vertical)</t>
  </si>
  <si>
    <t>- syntax: =hlookup(lookup_value, table that you want to look up, the index of the row that contains lookup value, whether or not to perform an approximate match)</t>
  </si>
  <si>
    <t>IsNumber</t>
  </si>
  <si>
    <t>This function is in a set of the IS functions. Other examples of IS functions are IsBlank, IsText, IsError, etc.</t>
  </si>
  <si>
    <t>All IS functions' syntax is the same; put the value that you want to check in a ( ) of the function</t>
  </si>
  <si>
    <t xml:space="preserve"> =isNumber(A5) --&gt; check whether the value in cell A5 is number. The function returns true if cell A5 contains number</t>
  </si>
  <si>
    <t>Unique Key Phrases</t>
  </si>
  <si>
    <t>Campaign</t>
  </si>
  <si>
    <t>Month</t>
  </si>
  <si>
    <t>Signups</t>
  </si>
  <si>
    <t>Conv.</t>
  </si>
  <si>
    <t>Sales</t>
  </si>
  <si>
    <t>Ad Cost</t>
  </si>
  <si>
    <t>Cost / Signup</t>
  </si>
  <si>
    <t>Signup Cost Cat</t>
  </si>
  <si>
    <t>Sales / Conv</t>
  </si>
  <si>
    <t>Avg Sales Cat</t>
  </si>
  <si>
    <t>kids clothes</t>
  </si>
  <si>
    <t>discount designer clothing</t>
  </si>
  <si>
    <t>the haute look</t>
  </si>
  <si>
    <t>cheap designer clothes</t>
  </si>
  <si>
    <t>haute</t>
  </si>
  <si>
    <t>designer sale</t>
  </si>
  <si>
    <t>bags sale</t>
  </si>
  <si>
    <t>gilt</t>
  </si>
  <si>
    <t>haute couture</t>
  </si>
  <si>
    <t>discount clothing</t>
  </si>
  <si>
    <t>bedding</t>
  </si>
  <si>
    <t>cheap sherri hill dresses</t>
  </si>
  <si>
    <t>clothing discount</t>
  </si>
  <si>
    <t>newborn clothing</t>
  </si>
  <si>
    <t>discount burberry</t>
  </si>
  <si>
    <t>diaper bag</t>
  </si>
  <si>
    <t>handbags sale</t>
  </si>
  <si>
    <t>ruelala</t>
  </si>
  <si>
    <t>cheap designer</t>
  </si>
  <si>
    <t>designer +handbags</t>
  </si>
  <si>
    <t>dooney</t>
  </si>
  <si>
    <t>clothes sale</t>
  </si>
  <si>
    <t>handbags</t>
  </si>
  <si>
    <t>clothing online</t>
  </si>
  <si>
    <t>diaper bags</t>
  </si>
  <si>
    <t>beyond the rack</t>
  </si>
  <si>
    <t>designer baby diaper bags</t>
  </si>
  <si>
    <t>kids clothing</t>
  </si>
  <si>
    <t>sue wong</t>
  </si>
  <si>
    <t>designer handbags</t>
  </si>
  <si>
    <t>kids coats</t>
  </si>
  <si>
    <t>totes</t>
  </si>
  <si>
    <t>girls clothing</t>
  </si>
  <si>
    <t>cheap dresses</t>
  </si>
  <si>
    <t>designer discount</t>
  </si>
  <si>
    <t>louis vuitton handbags</t>
  </si>
  <si>
    <t>infant clothing</t>
  </si>
  <si>
    <t>children shoes</t>
  </si>
  <si>
    <t>onekingslane</t>
  </si>
  <si>
    <t>ideeli</t>
  </si>
  <si>
    <t>used handbags</t>
  </si>
  <si>
    <t>discount designer clothes</t>
  </si>
  <si>
    <t>chanel bags</t>
  </si>
  <si>
    <t>discount designer womens</t>
  </si>
  <si>
    <t>luxury duvet covers</t>
  </si>
  <si>
    <t>accessories bags</t>
  </si>
  <si>
    <t>online designer</t>
  </si>
  <si>
    <t>nordstrom rack</t>
  </si>
  <si>
    <t>purse</t>
  </si>
  <si>
    <t>designer evening dress</t>
  </si>
  <si>
    <t>men's casual apparel</t>
  </si>
  <si>
    <t>children's clothing</t>
  </si>
  <si>
    <t>children place outlet</t>
  </si>
  <si>
    <t>ladies pants</t>
  </si>
  <si>
    <t>rue la la</t>
  </si>
  <si>
    <t>gucci handbags</t>
  </si>
  <si>
    <t>luxury bedding</t>
  </si>
  <si>
    <t>fashion men clothes</t>
  </si>
  <si>
    <t>girls clothes</t>
  </si>
  <si>
    <t>children clothes</t>
  </si>
  <si>
    <t>children shoe</t>
  </si>
  <si>
    <t>christian louboutin sale</t>
  </si>
  <si>
    <t>cheap handbags</t>
  </si>
  <si>
    <t>designer evening gowns</t>
  </si>
  <si>
    <t>see kai run</t>
  </si>
  <si>
    <t>duvet</t>
  </si>
  <si>
    <t>baby+clothes</t>
  </si>
  <si>
    <t>baby girl clothes</t>
  </si>
  <si>
    <t>toddler shoes</t>
  </si>
  <si>
    <t>zulily</t>
  </si>
  <si>
    <t>tops for women</t>
  </si>
  <si>
    <t>handbag</t>
  </si>
  <si>
    <t>jeans sale</t>
  </si>
  <si>
    <t>designer diaper bags</t>
  </si>
  <si>
    <t>designer bag</t>
  </si>
  <si>
    <t>baby apparel</t>
  </si>
  <si>
    <t>designer clothes</t>
  </si>
  <si>
    <t>baby boy clothes</t>
  </si>
  <si>
    <t>dkny outlet</t>
  </si>
  <si>
    <t>discount jeans</t>
  </si>
  <si>
    <t>buy makeup</t>
  </si>
  <si>
    <t>ladies shoes</t>
  </si>
  <si>
    <t>designer cocktail dresses</t>
  </si>
  <si>
    <t>dresses</t>
  </si>
  <si>
    <t>baby boutique baby</t>
  </si>
  <si>
    <t>men shirts</t>
  </si>
  <si>
    <t>handbags &amp; bags</t>
  </si>
  <si>
    <t>designer baby clothes</t>
  </si>
  <si>
    <t>discount shoes</t>
  </si>
  <si>
    <t>children's shoes</t>
  </si>
  <si>
    <t>kids clothing store</t>
  </si>
  <si>
    <t>coach handbags</t>
  </si>
  <si>
    <t>affordable clothing</t>
  </si>
  <si>
    <t>guess sale</t>
  </si>
  <si>
    <t>designer handbag</t>
  </si>
  <si>
    <t>cheap makeup</t>
  </si>
  <si>
    <t>inexpensive cocktail dress</t>
  </si>
  <si>
    <t>affordable fashion</t>
  </si>
  <si>
    <t>stride rite shoes</t>
  </si>
  <si>
    <t>cheap clothes</t>
  </si>
  <si>
    <t>baby dresses</t>
  </si>
  <si>
    <t>duvet covers</t>
  </si>
  <si>
    <t>comforters</t>
  </si>
  <si>
    <t>designer handbags cheap</t>
  </si>
  <si>
    <t>baby clothing newborn</t>
  </si>
  <si>
    <t>mens clothing</t>
  </si>
  <si>
    <t>petunia diaper bag</t>
  </si>
  <si>
    <t>wholesale clothing</t>
  </si>
  <si>
    <t>discount makeup</t>
  </si>
  <si>
    <t>cosmetics discontinued</t>
  </si>
  <si>
    <t>womens shoes</t>
  </si>
  <si>
    <t>dress</t>
  </si>
  <si>
    <t>clothing accessories women's shoes</t>
  </si>
  <si>
    <t>handbags &amp; accessories</t>
  </si>
  <si>
    <t>baby bonnets</t>
  </si>
  <si>
    <t>womens designer shoes</t>
  </si>
  <si>
    <t>ralph lauren discount clothing</t>
  </si>
  <si>
    <t>fashion clothing</t>
  </si>
  <si>
    <t>clothes online</t>
  </si>
  <si>
    <t>coach purses on sale</t>
  </si>
  <si>
    <t>diesel jean</t>
  </si>
  <si>
    <t>clothing for women</t>
  </si>
  <si>
    <t>clothing websites</t>
  </si>
  <si>
    <t>coach outlet</t>
  </si>
  <si>
    <t>baby clothes girl</t>
  </si>
  <si>
    <t>beauty and cosmetics</t>
  </si>
  <si>
    <t>wedding jewelry</t>
  </si>
  <si>
    <t>handbag sale</t>
  </si>
  <si>
    <t>vintage handbag</t>
  </si>
  <si>
    <t>men's fashion</t>
  </si>
  <si>
    <t>cocktail dresses</t>
  </si>
  <si>
    <t>dillards sale</t>
  </si>
  <si>
    <t>shoe sale</t>
  </si>
  <si>
    <t>tory burch</t>
  </si>
  <si>
    <t>diaper tote bags</t>
  </si>
  <si>
    <t>inexpensive shoes</t>
  </si>
  <si>
    <t>bag sale</t>
  </si>
  <si>
    <t>men clothing</t>
  </si>
  <si>
    <t>infant clothes</t>
  </si>
  <si>
    <t>discount lucky brand</t>
  </si>
  <si>
    <t>kids boutique clothing</t>
  </si>
  <si>
    <t>girls clothing sizes 4 16</t>
  </si>
  <si>
    <t>wedding jewelry sets</t>
  </si>
  <si>
    <t>women's clothing</t>
  </si>
  <si>
    <t>kids clothes shoes</t>
  </si>
  <si>
    <t>tory burch shoe</t>
  </si>
  <si>
    <t>costume jewelry</t>
  </si>
  <si>
    <t>mens jeans sale</t>
  </si>
  <si>
    <t>designer +handbag</t>
  </si>
  <si>
    <t>benefit makeup</t>
  </si>
  <si>
    <t>dillards outlet</t>
  </si>
  <si>
    <t>boys coat</t>
  </si>
  <si>
    <t>shoes online</t>
  </si>
  <si>
    <t>designer shoes warehouse</t>
  </si>
  <si>
    <t>womens clothes</t>
  </si>
  <si>
    <t>free eyeshadow samples</t>
  </si>
  <si>
    <t>baby clothing girl</t>
  </si>
  <si>
    <t>baby outlet</t>
  </si>
  <si>
    <t>luxury comforters</t>
  </si>
  <si>
    <t>sample sale</t>
  </si>
  <si>
    <t>women designer handbags</t>
  </si>
  <si>
    <t>discount gucci</t>
  </si>
  <si>
    <t>gilt groupe</t>
  </si>
  <si>
    <t>cheap cosmetics</t>
  </si>
  <si>
    <t>designer purses</t>
  </si>
  <si>
    <t>baby bedding</t>
  </si>
  <si>
    <t>kids clothes girls</t>
  </si>
  <si>
    <t>evening dresses</t>
  </si>
  <si>
    <t>women's coat</t>
  </si>
  <si>
    <t>ladies tops</t>
  </si>
  <si>
    <t>jeans</t>
  </si>
  <si>
    <t>william rast jeans</t>
  </si>
  <si>
    <t>crib bedding</t>
  </si>
  <si>
    <t>baby clothing</t>
  </si>
  <si>
    <t>coach bag outlet</t>
  </si>
  <si>
    <t>discount prada</t>
  </si>
  <si>
    <t>gilt com</t>
  </si>
  <si>
    <t>makeup palettes</t>
  </si>
  <si>
    <t>necklaces fashion jewelry</t>
  </si>
  <si>
    <t>one kings lane</t>
  </si>
  <si>
    <t>women shoes</t>
  </si>
  <si>
    <t>womens dress shoes</t>
  </si>
  <si>
    <t>burberry</t>
  </si>
  <si>
    <t>womens tops</t>
  </si>
  <si>
    <t>shoes for kids</t>
  </si>
  <si>
    <t>junior apparel</t>
  </si>
  <si>
    <t>dresses online</t>
  </si>
  <si>
    <t>kids shoes</t>
  </si>
  <si>
    <t>cosmetics discount</t>
  </si>
  <si>
    <t>children's clothes</t>
  </si>
  <si>
    <t>designer bedding</t>
  </si>
  <si>
    <t>wholesalers fashion jewelry</t>
  </si>
  <si>
    <t>designer shoe</t>
  </si>
  <si>
    <t>kids couture clothes</t>
  </si>
  <si>
    <t>baby girl shoes</t>
  </si>
  <si>
    <t>affordable clothes</t>
  </si>
  <si>
    <t>baby boy shoes</t>
  </si>
  <si>
    <t>discount couture</t>
  </si>
  <si>
    <t>the children's place outlet</t>
  </si>
  <si>
    <t>shoes sale</t>
  </si>
  <si>
    <t>used louis vuitton handbags</t>
  </si>
  <si>
    <t>vintage handbags</t>
  </si>
  <si>
    <t>fashion clothes</t>
  </si>
  <si>
    <t>fashion men's clothes</t>
  </si>
  <si>
    <t>cheap fashion jewelry</t>
  </si>
  <si>
    <t>gucci sale</t>
  </si>
  <si>
    <t>toddler girls shoes girls</t>
  </si>
  <si>
    <t>cheap coach purses</t>
  </si>
  <si>
    <t>designer clothing</t>
  </si>
  <si>
    <t>inexpensive heels</t>
  </si>
  <si>
    <t>zappos shoes</t>
  </si>
  <si>
    <t>designer eyeglasses cheap</t>
  </si>
  <si>
    <t>messenger diaper bags</t>
  </si>
  <si>
    <t>denim dresses</t>
  </si>
  <si>
    <t>fashion dresses</t>
  </si>
  <si>
    <t>funky jewelry</t>
  </si>
  <si>
    <t>wholesale hair products</t>
  </si>
  <si>
    <t>womens fashion</t>
  </si>
  <si>
    <t>baby clothes boy</t>
  </si>
  <si>
    <t>boutique clothing</t>
  </si>
  <si>
    <t>cheap jeans</t>
  </si>
  <si>
    <t>infant shoes</t>
  </si>
  <si>
    <t>fashion jewelry sets</t>
  </si>
  <si>
    <t>beauty makeup</t>
  </si>
  <si>
    <t>kids girl clothing</t>
  </si>
  <si>
    <t>women boot</t>
  </si>
  <si>
    <t>smocked baby clothes</t>
  </si>
  <si>
    <t>nyx cosmetics</t>
  </si>
  <si>
    <t>infant girl clothes</t>
  </si>
  <si>
    <t>women's fashion</t>
  </si>
  <si>
    <t>cosmetics products</t>
  </si>
  <si>
    <t>tj max online shopping</t>
  </si>
  <si>
    <t>health and beauty makeup</t>
  </si>
  <si>
    <t>skin care beauty</t>
  </si>
  <si>
    <t>dillards stores</t>
  </si>
  <si>
    <t>juniors clothing</t>
  </si>
  <si>
    <t>cheap prom dresses</t>
  </si>
  <si>
    <t>petunia diaper bags</t>
  </si>
  <si>
    <t>abercrombie kids outlet</t>
  </si>
  <si>
    <t>apparel girls</t>
  </si>
  <si>
    <t>armani exchange outlet</t>
  </si>
  <si>
    <t>babies clothing</t>
  </si>
  <si>
    <t>baby boy clothing</t>
  </si>
  <si>
    <t>baby clothes</t>
  </si>
  <si>
    <t>baby clothes and accessories</t>
  </si>
  <si>
    <t>baby clothing dresses</t>
  </si>
  <si>
    <t>baby clothing sale</t>
  </si>
  <si>
    <t>baby crib bedding</t>
  </si>
  <si>
    <t>baby fashion</t>
  </si>
  <si>
    <t>baby furniture</t>
  </si>
  <si>
    <t>baby girls clothes 0 5t baby</t>
  </si>
  <si>
    <t>baby shoes</t>
  </si>
  <si>
    <t>baby toddler shoes</t>
  </si>
  <si>
    <t>bcbg dresses on sale</t>
  </si>
  <si>
    <t>beauty &amp; cosmetic</t>
  </si>
  <si>
    <t>beauty &amp; cosmetics</t>
  </si>
  <si>
    <t>boys clothing</t>
  </si>
  <si>
    <t>boys clothing sizes 4 18</t>
  </si>
  <si>
    <t>boys shoes</t>
  </si>
  <si>
    <t>brighton handbags</t>
  </si>
  <si>
    <t>buy designer handbags</t>
  </si>
  <si>
    <t>cheap clothes for men</t>
  </si>
  <si>
    <t>cheap designer dresses</t>
  </si>
  <si>
    <t>cheap sandals</t>
  </si>
  <si>
    <t>children clothing size 16</t>
  </si>
  <si>
    <t>childrens clothes</t>
  </si>
  <si>
    <t>childrens clothing</t>
  </si>
  <si>
    <t>childrens shoes</t>
  </si>
  <si>
    <t>clearance</t>
  </si>
  <si>
    <t>clearance sale</t>
  </si>
  <si>
    <t>clothes</t>
  </si>
  <si>
    <t>clothing sale</t>
  </si>
  <si>
    <t>coats sale</t>
  </si>
  <si>
    <t>cocktail dress</t>
  </si>
  <si>
    <t>department stores</t>
  </si>
  <si>
    <t>designer clothing store</t>
  </si>
  <si>
    <t>designer dresses</t>
  </si>
  <si>
    <t>designer gowns</t>
  </si>
  <si>
    <t>designer jewelry</t>
  </si>
  <si>
    <t>designer shoes</t>
  </si>
  <si>
    <t>designer tops for women</t>
  </si>
  <si>
    <t>discount apparel</t>
  </si>
  <si>
    <t>discount beauty supplies</t>
  </si>
  <si>
    <t>discount clothes</t>
  </si>
  <si>
    <t>discount coats</t>
  </si>
  <si>
    <t>discount designer handbags</t>
  </si>
  <si>
    <t>discount dresses prom</t>
  </si>
  <si>
    <t>discount purses</t>
  </si>
  <si>
    <t>discount shoe</t>
  </si>
  <si>
    <t>dresses cheap</t>
  </si>
  <si>
    <t>ebay fashion</t>
  </si>
  <si>
    <t>evening designer dresses</t>
  </si>
  <si>
    <t>evening dresses dresses</t>
  </si>
  <si>
    <t>fashion accessories</t>
  </si>
  <si>
    <t>fashion boots</t>
  </si>
  <si>
    <t>fashion coat</t>
  </si>
  <si>
    <t>fashion coats</t>
  </si>
  <si>
    <t>fashion heels</t>
  </si>
  <si>
    <t>fashion jewelry</t>
  </si>
  <si>
    <t>fashion sandals</t>
  </si>
  <si>
    <t>fashion shoes</t>
  </si>
  <si>
    <t>fashion summer dresses</t>
  </si>
  <si>
    <t>fashion tops</t>
  </si>
  <si>
    <t>fendi handbag</t>
  </si>
  <si>
    <t>girl clothes</t>
  </si>
  <si>
    <t>girl clothing</t>
  </si>
  <si>
    <t>handbags handbags &amp; accessories</t>
  </si>
  <si>
    <t>jeans for juniors</t>
  </si>
  <si>
    <t>junior clothing</t>
  </si>
  <si>
    <t>junior coats</t>
  </si>
  <si>
    <t>junior jeans</t>
  </si>
  <si>
    <t>junior's jeans</t>
  </si>
  <si>
    <t>juniors clothes</t>
  </si>
  <si>
    <t>juniors clothing sale</t>
  </si>
  <si>
    <t>juniors coats</t>
  </si>
  <si>
    <t>kathy van zeeland</t>
  </si>
  <si>
    <t>kid's clothing</t>
  </si>
  <si>
    <t>kids coat</t>
  </si>
  <si>
    <t>kids dress clothes</t>
  </si>
  <si>
    <t>ladies boots</t>
  </si>
  <si>
    <t>ladies clothing</t>
  </si>
  <si>
    <t>ladies coats</t>
  </si>
  <si>
    <t>ladies sandal</t>
  </si>
  <si>
    <t>ladies shoes online</t>
  </si>
  <si>
    <t>leggings</t>
  </si>
  <si>
    <t>lipstick cosmetics beauty</t>
  </si>
  <si>
    <t>long prom dresses</t>
  </si>
  <si>
    <t>makeup bags</t>
  </si>
  <si>
    <t>makeup cosmetics</t>
  </si>
  <si>
    <t>marc jacobs</t>
  </si>
  <si>
    <t>men clothes</t>
  </si>
  <si>
    <t>men clothes cheap</t>
  </si>
  <si>
    <t>men fashion</t>
  </si>
  <si>
    <t>men's coats</t>
  </si>
  <si>
    <t>mens cheap clothing</t>
  </si>
  <si>
    <t>mens clothing cheap</t>
  </si>
  <si>
    <t>mens designer jeans</t>
  </si>
  <si>
    <t>mens dress clothing</t>
  </si>
  <si>
    <t>mens shoes</t>
  </si>
  <si>
    <t>necklace jewelry</t>
  </si>
  <si>
    <t>new born clothing</t>
  </si>
  <si>
    <t>nursery bedding</t>
  </si>
  <si>
    <t>party dresses dresses</t>
  </si>
  <si>
    <t>purses</t>
  </si>
  <si>
    <t>ross</t>
  </si>
  <si>
    <t>seven jeans</t>
  </si>
  <si>
    <t>shoes</t>
  </si>
  <si>
    <t>shoes for women</t>
  </si>
  <si>
    <t>tadashi</t>
  </si>
  <si>
    <t>teen fashion clothes</t>
  </si>
  <si>
    <t>toddler boys shoes boys</t>
  </si>
  <si>
    <t>toddler clothing</t>
  </si>
  <si>
    <t>toddler dress shoes</t>
  </si>
  <si>
    <t>toddler girl shoes</t>
  </si>
  <si>
    <t>tote bags</t>
  </si>
  <si>
    <t>used designer handbags</t>
  </si>
  <si>
    <t>vintage costume jewelry</t>
  </si>
  <si>
    <t>wear kids clothes</t>
  </si>
  <si>
    <t>wholesale mac cosmetics</t>
  </si>
  <si>
    <t>wholesale purses</t>
  </si>
  <si>
    <t>women apparel</t>
  </si>
  <si>
    <t>women clothes</t>
  </si>
  <si>
    <t>women clothing</t>
  </si>
  <si>
    <t>women fashion coats</t>
  </si>
  <si>
    <t>women jeans</t>
  </si>
  <si>
    <t>women sandal boots</t>
  </si>
  <si>
    <t>women shoe</t>
  </si>
  <si>
    <t>women's boot</t>
  </si>
  <si>
    <t>women's fashion coat</t>
  </si>
  <si>
    <t>women's fashion shoes</t>
  </si>
  <si>
    <t>women's shirts</t>
  </si>
  <si>
    <t>womens boot</t>
  </si>
  <si>
    <t>womens cheap tops</t>
  </si>
  <si>
    <t>womens clothing</t>
  </si>
  <si>
    <t>womens designer hand bags</t>
  </si>
  <si>
    <t>womens discount coats</t>
  </si>
  <si>
    <t>womens discount shoes</t>
  </si>
  <si>
    <t>womens fashion coats</t>
  </si>
  <si>
    <t>womens fashion shoes</t>
  </si>
  <si>
    <t>womens wholesale shoes</t>
  </si>
  <si>
    <t>Index vs Match</t>
  </si>
  <si>
    <t>With a Name manager, you can name any table, row(s), columns, or just cell that you will often refer to or work with so that you can just call the name without specifying its area</t>
  </si>
  <si>
    <t>To use Name manager, go to Formulas tab &gt; Name Manager</t>
  </si>
  <si>
    <t>Exercise -&gt; go to the previous tab (Isnumber) and define the following names</t>
  </si>
  <si>
    <t>- CampaignName for the Unique key phrase column</t>
  </si>
  <si>
    <t>- Mkcampaignheader for the header row of the table</t>
  </si>
  <si>
    <t>Syntax: Index(array, number of row, [column_num])</t>
  </si>
  <si>
    <r>
      <t xml:space="preserve"> </t>
    </r>
    <r>
      <rPr>
        <b/>
        <sz val="11"/>
        <color theme="1"/>
        <rFont val="Calibri"/>
        <family val="2"/>
        <scheme val="minor"/>
      </rPr>
      <t>Index</t>
    </r>
    <r>
      <rPr>
        <sz val="11"/>
        <color theme="1"/>
        <rFont val="Calibri"/>
        <family val="2"/>
        <scheme val="minor"/>
      </rPr>
      <t xml:space="preserve"> function returns a value or the reference to a value from within a table or range. </t>
    </r>
  </si>
  <si>
    <t>Exercise: If &amp; Isnumber</t>
  </si>
  <si>
    <r>
      <t xml:space="preserve"> </t>
    </r>
    <r>
      <rPr>
        <b/>
        <sz val="11"/>
        <color theme="1"/>
        <rFont val="Calibri"/>
        <family val="2"/>
        <scheme val="minor"/>
      </rPr>
      <t>Match</t>
    </r>
    <r>
      <rPr>
        <sz val="11"/>
        <color theme="1"/>
        <rFont val="Calibri"/>
        <family val="2"/>
        <scheme val="minor"/>
      </rPr>
      <t xml:space="preserve"> function searches for a specified item in a range of cells, and then returns the relative position of that item in the range.
</t>
    </r>
  </si>
  <si>
    <t>Dsum</t>
  </si>
  <si>
    <t>Syntax: Dsum(database, field, criteria)</t>
  </si>
  <si>
    <t>Trending</t>
  </si>
  <si>
    <t>INDEX of a Row</t>
  </si>
  <si>
    <t>INDEX of a Column</t>
  </si>
  <si>
    <t>INDEX of an Array</t>
  </si>
  <si>
    <t>INDEX of a Reference Error</t>
  </si>
  <si>
    <t>INDEX of a Reference Array</t>
  </si>
  <si>
    <t>INDEX of a Reference Row</t>
  </si>
  <si>
    <t>MATCH in a Column</t>
  </si>
  <si>
    <t>MATCH in a Row</t>
  </si>
  <si>
    <t>Key Phrase to Lookup</t>
  </si>
  <si>
    <t>Metric to lookup</t>
  </si>
  <si>
    <t>VLOOKUP lookup Sales</t>
  </si>
  <si>
    <t>MATCH + INDEX lookup</t>
  </si>
  <si>
    <t>Example: =index(l2:o2,2) returns value from the second column of the specified array which is 7</t>
  </si>
  <si>
    <t xml:space="preserve"> For example, if the range l6:n6 contains the values 5, 25, and 38, then the formula =match(k2, o6:q6, 0) returns 1</t>
  </si>
  <si>
    <t>Note: the last parameter of match function is match type where 0 means an exact match, 1 mean less than and -1 mean greater than</t>
  </si>
  <si>
    <t>Large and Small function</t>
  </si>
  <si>
    <t>syntax: large(array,rank)</t>
  </si>
  <si>
    <t>Choose Category:</t>
  </si>
  <si>
    <t>Filter on:</t>
  </si>
  <si>
    <t>key phrases</t>
  </si>
  <si>
    <t>Conv</t>
  </si>
  <si>
    <t>Top 3 Signups</t>
  </si>
  <si>
    <t>Top 3 Sales</t>
  </si>
  <si>
    <t xml:space="preserve">Best  </t>
  </si>
  <si>
    <t xml:space="preserve">Worst  </t>
  </si>
  <si>
    <t>Products</t>
  </si>
  <si>
    <t>mamy poko</t>
  </si>
  <si>
    <t>drink box</t>
  </si>
  <si>
    <t>milk bottle</t>
  </si>
  <si>
    <t>sterilizer</t>
  </si>
  <si>
    <t>biscuit</t>
  </si>
  <si>
    <t>toothbrush</t>
  </si>
  <si>
    <t>toothpaste</t>
  </si>
  <si>
    <t>baby wipe</t>
  </si>
  <si>
    <t>white socks</t>
  </si>
  <si>
    <t>black socks</t>
  </si>
  <si>
    <t>stripe socks</t>
  </si>
  <si>
    <t>polka-dot socks</t>
  </si>
  <si>
    <t>swimming suit</t>
  </si>
  <si>
    <t>kid sunglasses</t>
  </si>
  <si>
    <t>potty</t>
  </si>
  <si>
    <t>rubber spoon</t>
  </si>
  <si>
    <t>rubber fork</t>
  </si>
  <si>
    <t>cutton buds</t>
  </si>
  <si>
    <t>organic shampoo</t>
  </si>
  <si>
    <t>organic soap</t>
  </si>
  <si>
    <t xml:space="preserve">useful when you want to find value which ranks the 1st or 2nd or 3rd (and so on) largest or smallest </t>
  </si>
  <si>
    <t>syntax: small(array, rank)</t>
  </si>
  <si>
    <t>Top 5 sales ranking</t>
  </si>
  <si>
    <t>Bottom 5 sales ranking</t>
  </si>
  <si>
    <t>sales</t>
  </si>
  <si>
    <t>Dsum is a database function which allows you to sum when criteria is true. This is similar to sumif but the difference is criteria can be multiple</t>
  </si>
  <si>
    <t>Use Dsum to sum ad costs for specified category, campaign and sales</t>
  </si>
  <si>
    <t>Use Dsum to sum signups number for specified campaign, sales range, and signup cost cat</t>
  </si>
  <si>
    <t>Use Dsum to sum sales for specified signup Cost cat</t>
  </si>
  <si>
    <t>Use Dsum to sum coversion number for specified sales and signup cost cat</t>
  </si>
  <si>
    <t>Use Dmin and Dmax to find best and worst cost and sales for specified filter</t>
  </si>
  <si>
    <t>key phrases (use dcount to count unique key phrases for the specified filter values</t>
  </si>
  <si>
    <t>use countif to count unique key phrase for specified category</t>
  </si>
  <si>
    <t>use sumif to sum adcost, signups, conv, and sales for the specified category</t>
  </si>
  <si>
    <t>Find the top 3 signups and sales</t>
  </si>
  <si>
    <t>for the specified category</t>
  </si>
  <si>
    <t>Product</t>
  </si>
  <si>
    <t>UnitInStock</t>
  </si>
  <si>
    <t>watermelon</t>
  </si>
  <si>
    <t>apple</t>
  </si>
  <si>
    <t>pear</t>
  </si>
  <si>
    <t>lemon</t>
  </si>
  <si>
    <t>lettuce</t>
  </si>
  <si>
    <t>brocoli</t>
  </si>
  <si>
    <t>carrot</t>
  </si>
  <si>
    <t>cabbage</t>
  </si>
  <si>
    <t>mushroom</t>
  </si>
  <si>
    <t>pumpkin</t>
  </si>
  <si>
    <t>morning glory</t>
  </si>
  <si>
    <t>kale</t>
  </si>
  <si>
    <t>banana</t>
  </si>
  <si>
    <t>mango</t>
  </si>
  <si>
    <t>guava</t>
  </si>
  <si>
    <t>roseapple</t>
  </si>
  <si>
    <t>grapes</t>
  </si>
  <si>
    <t>melon</t>
  </si>
  <si>
    <t>custard apple</t>
  </si>
  <si>
    <t>mangosteen</t>
  </si>
  <si>
    <t>fruit</t>
  </si>
  <si>
    <t>vegetable</t>
  </si>
  <si>
    <t>Criteria</t>
  </si>
  <si>
    <t>UnitInstock</t>
  </si>
  <si>
    <t>&gt;=20</t>
  </si>
  <si>
    <t>1. Consider cost per signup and put "low", "medium", "high" for cost $0-$0.5, $0.51-$1.50, and more than $1.50, respectively for cost category</t>
  </si>
  <si>
    <t>2. Calculate Sales/Conv</t>
  </si>
  <si>
    <t>3. Consider sales/conv and put "low", "medium", "high" for avg sales &lt;= $75, $76-$200, and more than 200, respectively for avg sales category</t>
  </si>
  <si>
    <t>4. Use Isnumber function to prevent the "#div/0" (division by zero) error in column i-l</t>
  </si>
  <si>
    <t>&lt;100</t>
  </si>
  <si>
    <t>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</si>
</sst>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0.00_);_(&quot;$&quot;* \(#,##0.00\);_(&quot;$&quot;* &quot;-&quot;??_);_(@_)"/>
    <numFmt numFmtId="165" formatCode="_(* #,##0.00_);_(* \(#,##0.00\);_(* &quot;-&quot;??_);_(@_)"/>
    <numFmt numFmtId="166" formatCode="_(* #,##0_);_(* \(#,##0\);_(* &quot;-&quot;??_);_(@_)"/>
    <numFmt numFmtId="167" formatCode="[$-409]mmm\-yy;@"/>
    <numFmt numFmtId="168" formatCode="_([$$-409]* #,##0_);_([$$-409]* \(#,##0\);_([$$-409]* &quot;-&quot;??_);_(@_)"/>
    <numFmt numFmtId="169" formatCode="_(&quot;HK$&quot;* #,##0.00_);_(&quot;HK$&quot;* \(#,##0.00\);_(&quot;HK$&quot;* &quot;-&quot;??_);_(@_)"/>
    <numFmt numFmtId="170" formatCode="_([$$-409]* #,##0.00_);_([$$-409]* \(#,##0.00\);_([$$-409]* &quot;-&quot;??_);_(@_)"/>
  </numFmts>
  <fonts count="14" x14ac:knownFonts="1">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2"/>
      <color theme="0"/>
      <name val="Calibri"/>
      <family val="2"/>
      <scheme val="minor"/>
    </font>
    <font>
      <b/>
      <sz val="11"/>
      <color theme="1"/>
      <name val="Calibri"/>
      <family val="2"/>
      <scheme val="minor"/>
    </font>
    <font>
      <sz val="12"/>
      <color theme="1" tint="0.34998626667073579"/>
      <name val="Calibri"/>
      <family val="2"/>
      <scheme val="minor"/>
    </font>
    <font>
      <sz val="12"/>
      <color theme="1" tint="0.14999847407452621"/>
      <name val="Calibri"/>
      <family val="2"/>
      <scheme val="minor"/>
    </font>
    <font>
      <sz val="12"/>
      <name val="Calibri"/>
      <family val="2"/>
      <scheme val="minor"/>
    </font>
    <font>
      <b/>
      <sz val="12"/>
      <color theme="1" tint="4.9989318521683403E-2"/>
      <name val="Calibri"/>
      <family val="2"/>
      <scheme val="minor"/>
    </font>
    <font>
      <sz val="12"/>
      <color theme="1" tint="4.9989318521683403E-2"/>
      <name val="Calibri"/>
      <family val="2"/>
      <scheme val="minor"/>
    </font>
    <font>
      <sz val="12"/>
      <color theme="1" tint="0.249977111117893"/>
      <name val="Calibri"/>
      <family val="2"/>
      <scheme val="minor"/>
    </font>
    <font>
      <sz val="9"/>
      <color indexed="81"/>
      <name val="Tahoma"/>
      <charset val="1"/>
    </font>
    <font>
      <b/>
      <sz val="9"/>
      <color indexed="81"/>
      <name val="Tahoma"/>
      <charset val="1"/>
    </font>
  </fonts>
  <fills count="16">
    <fill>
      <patternFill patternType="none"/>
    </fill>
    <fill>
      <patternFill patternType="gray125"/>
    </fill>
    <fill>
      <patternFill patternType="solid">
        <fgColor theme="1" tint="0.499984740745262"/>
        <bgColor indexed="64"/>
      </patternFill>
    </fill>
    <fill>
      <patternFill patternType="solid">
        <fgColor theme="1"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1" tint="0.34998626667073579"/>
        <bgColor indexed="64"/>
      </patternFill>
    </fill>
    <fill>
      <patternFill patternType="solid">
        <fgColor theme="1" tint="0.14999847407452621"/>
        <bgColor indexed="64"/>
      </patternFill>
    </fill>
    <fill>
      <patternFill patternType="solid">
        <fgColor theme="6" tint="0.79998168889431442"/>
        <bgColor indexed="64"/>
      </patternFill>
    </fill>
    <fill>
      <patternFill patternType="solid">
        <fgColor rgb="FFFFF7DB"/>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14999847407452621"/>
        <bgColor theme="0" tint="-0.14999847407452621"/>
      </patternFill>
    </fill>
  </fills>
  <borders count="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169" fontId="1" fillId="0" borderId="0" applyFont="0" applyFill="0" applyBorder="0" applyAlignment="0" applyProtection="0"/>
  </cellStyleXfs>
  <cellXfs count="72">
    <xf numFmtId="0" fontId="0" fillId="0" borderId="0" xfId="0"/>
    <xf numFmtId="0" fontId="2" fillId="0" borderId="0" xfId="0" applyFont="1"/>
    <xf numFmtId="0" fontId="3" fillId="0" borderId="0" xfId="0" applyFont="1"/>
    <xf numFmtId="0" fontId="4" fillId="2" borderId="0" xfId="0" applyFont="1" applyFill="1" applyAlignment="1">
      <alignment horizontal="right"/>
    </xf>
    <xf numFmtId="0" fontId="4" fillId="3" borderId="0" xfId="0" applyFont="1" applyFill="1" applyAlignment="1">
      <alignment horizontal="left"/>
    </xf>
    <xf numFmtId="0" fontId="4" fillId="3" borderId="0" xfId="0" applyFont="1" applyFill="1" applyAlignment="1">
      <alignment horizontal="right"/>
    </xf>
    <xf numFmtId="0" fontId="4" fillId="2" borderId="0" xfId="0" applyFont="1" applyFill="1"/>
    <xf numFmtId="166" fontId="2" fillId="0" borderId="0" xfId="1" applyNumberFormat="1" applyFont="1"/>
    <xf numFmtId="166" fontId="2" fillId="4" borderId="0" xfId="1" applyNumberFormat="1" applyFont="1" applyFill="1"/>
    <xf numFmtId="166" fontId="2" fillId="5" borderId="0" xfId="1" applyNumberFormat="1" applyFont="1" applyFill="1"/>
    <xf numFmtId="10" fontId="2" fillId="5" borderId="0" xfId="2" applyNumberFormat="1" applyFont="1" applyFill="1"/>
    <xf numFmtId="0" fontId="2" fillId="0" borderId="0" xfId="0" quotePrefix="1" applyFont="1"/>
    <xf numFmtId="0" fontId="0" fillId="0" borderId="0" xfId="0" quotePrefix="1"/>
    <xf numFmtId="167" fontId="0" fillId="0" borderId="0" xfId="0" applyNumberFormat="1"/>
    <xf numFmtId="168" fontId="0" fillId="0" borderId="0" xfId="0" applyNumberFormat="1"/>
    <xf numFmtId="169" fontId="0" fillId="0" borderId="0" xfId="0" applyNumberFormat="1"/>
    <xf numFmtId="3" fontId="0" fillId="0" borderId="0" xfId="0" applyNumberFormat="1"/>
    <xf numFmtId="170" fontId="0" fillId="0" borderId="0" xfId="0" applyNumberFormat="1"/>
    <xf numFmtId="0" fontId="0" fillId="0" borderId="0" xfId="0" applyFont="1"/>
    <xf numFmtId="0" fontId="0" fillId="0" borderId="0" xfId="0" applyAlignment="1">
      <alignment horizontal="left" indent="1"/>
    </xf>
    <xf numFmtId="0" fontId="0" fillId="0" borderId="0" xfId="0" applyAlignment="1">
      <alignment horizontal="left" indent="2"/>
    </xf>
    <xf numFmtId="0" fontId="5" fillId="0" borderId="0" xfId="0" applyFont="1"/>
    <xf numFmtId="0" fontId="0" fillId="0" borderId="1" xfId="0" applyBorder="1"/>
    <xf numFmtId="0" fontId="0" fillId="0" borderId="2" xfId="0" applyBorder="1"/>
    <xf numFmtId="0" fontId="0" fillId="0" borderId="3" xfId="0" applyBorder="1"/>
    <xf numFmtId="0" fontId="0" fillId="0" borderId="0" xfId="0" applyAlignment="1">
      <alignment vertical="top"/>
    </xf>
    <xf numFmtId="0" fontId="4" fillId="6" borderId="0" xfId="0" applyFont="1" applyFill="1"/>
    <xf numFmtId="167" fontId="4" fillId="6" borderId="0" xfId="0" applyNumberFormat="1" applyFont="1" applyFill="1"/>
    <xf numFmtId="168" fontId="4" fillId="6" borderId="0" xfId="3" applyNumberFormat="1" applyFont="1" applyFill="1" applyAlignment="1">
      <alignment horizontal="right"/>
    </xf>
    <xf numFmtId="0" fontId="4" fillId="7" borderId="0" xfId="0" applyFont="1" applyFill="1"/>
    <xf numFmtId="0" fontId="4" fillId="7" borderId="0" xfId="0" applyFont="1" applyFill="1" applyAlignment="1">
      <alignment horizontal="right"/>
    </xf>
    <xf numFmtId="168" fontId="4" fillId="7" borderId="0" xfId="0" applyNumberFormat="1" applyFont="1" applyFill="1" applyAlignment="1">
      <alignment horizontal="right"/>
    </xf>
    <xf numFmtId="0" fontId="6" fillId="0" borderId="0" xfId="0" applyFont="1"/>
    <xf numFmtId="167" fontId="6" fillId="0" borderId="0" xfId="0" applyNumberFormat="1" applyFont="1"/>
    <xf numFmtId="3" fontId="6" fillId="0" borderId="0" xfId="0" applyNumberFormat="1" applyFont="1"/>
    <xf numFmtId="168" fontId="6" fillId="0" borderId="0" xfId="3" applyNumberFormat="1" applyFont="1"/>
    <xf numFmtId="0" fontId="7" fillId="0" borderId="0" xfId="0" applyFont="1"/>
    <xf numFmtId="0" fontId="7" fillId="5" borderId="0" xfId="0" applyFont="1" applyFill="1"/>
    <xf numFmtId="168" fontId="7" fillId="8" borderId="0" xfId="0" applyNumberFormat="1" applyFont="1" applyFill="1"/>
    <xf numFmtId="0" fontId="4" fillId="6" borderId="0" xfId="0" applyFont="1" applyFill="1" applyAlignment="1">
      <alignment horizontal="left"/>
    </xf>
    <xf numFmtId="0" fontId="2" fillId="5" borderId="0" xfId="0" applyFont="1" applyFill="1"/>
    <xf numFmtId="1" fontId="8" fillId="5" borderId="0" xfId="0" applyNumberFormat="1" applyFont="1" applyFill="1"/>
    <xf numFmtId="0" fontId="2" fillId="9" borderId="4" xfId="0" applyFont="1" applyFill="1" applyBorder="1"/>
    <xf numFmtId="1" fontId="2" fillId="5" borderId="0" xfId="3" applyNumberFormat="1" applyFont="1" applyFill="1"/>
    <xf numFmtId="1" fontId="2" fillId="5" borderId="0" xfId="0" applyNumberFormat="1" applyFont="1" applyFill="1"/>
    <xf numFmtId="168" fontId="2" fillId="0" borderId="0" xfId="0" applyNumberFormat="1" applyFont="1"/>
    <xf numFmtId="168" fontId="2" fillId="0" borderId="0" xfId="3" applyNumberFormat="1" applyFont="1"/>
    <xf numFmtId="0" fontId="0" fillId="0" borderId="0" xfId="0" applyBorder="1"/>
    <xf numFmtId="0" fontId="2" fillId="10" borderId="0" xfId="0" applyFont="1" applyFill="1"/>
    <xf numFmtId="0" fontId="4" fillId="10" borderId="0" xfId="0" applyFont="1" applyFill="1"/>
    <xf numFmtId="0" fontId="9" fillId="10" borderId="0" xfId="0" applyFont="1" applyFill="1"/>
    <xf numFmtId="0" fontId="3" fillId="10" borderId="0" xfId="0" applyFont="1" applyFill="1"/>
    <xf numFmtId="0" fontId="4" fillId="10" borderId="0" xfId="0" applyFont="1" applyFill="1" applyAlignment="1">
      <alignment horizontal="right"/>
    </xf>
    <xf numFmtId="0" fontId="10" fillId="11" borderId="4" xfId="0" applyFont="1" applyFill="1" applyBorder="1"/>
    <xf numFmtId="166" fontId="11" fillId="0" borderId="0" xfId="1" applyNumberFormat="1" applyFont="1" applyFill="1"/>
    <xf numFmtId="0" fontId="11" fillId="10" borderId="0" xfId="0" applyFont="1" applyFill="1"/>
    <xf numFmtId="0" fontId="8" fillId="12" borderId="0" xfId="0" applyFont="1" applyFill="1"/>
    <xf numFmtId="0" fontId="2" fillId="0" borderId="4" xfId="0" applyFont="1" applyFill="1" applyBorder="1"/>
    <xf numFmtId="2" fontId="4" fillId="6" borderId="0" xfId="0" applyNumberFormat="1" applyFont="1" applyFill="1" applyAlignment="1">
      <alignment horizontal="left"/>
    </xf>
    <xf numFmtId="170" fontId="11" fillId="0" borderId="0" xfId="1" applyNumberFormat="1" applyFont="1" applyFill="1"/>
    <xf numFmtId="0" fontId="2" fillId="0" borderId="0" xfId="0" applyFont="1" applyFill="1"/>
    <xf numFmtId="0" fontId="0" fillId="10" borderId="0" xfId="0" applyFill="1"/>
    <xf numFmtId="168" fontId="11" fillId="0" borderId="0" xfId="1" applyNumberFormat="1" applyFont="1" applyFill="1"/>
    <xf numFmtId="0" fontId="3" fillId="10" borderId="0" xfId="0" applyFont="1" applyFill="1" applyAlignment="1">
      <alignment horizontal="right"/>
    </xf>
    <xf numFmtId="170" fontId="6" fillId="0" borderId="0" xfId="0" applyNumberFormat="1" applyFont="1" applyFill="1"/>
    <xf numFmtId="170" fontId="2" fillId="8" borderId="0" xfId="4" applyNumberFormat="1" applyFont="1" applyFill="1"/>
    <xf numFmtId="0" fontId="0" fillId="0" borderId="4" xfId="0" applyBorder="1"/>
    <xf numFmtId="0" fontId="0" fillId="13" borderId="0" xfId="0" applyFill="1"/>
    <xf numFmtId="0" fontId="0" fillId="14" borderId="0" xfId="0" applyFill="1"/>
    <xf numFmtId="9" fontId="2" fillId="5" borderId="0" xfId="2" applyFont="1" applyFill="1"/>
    <xf numFmtId="0" fontId="0" fillId="15" borderId="0" xfId="0" applyFont="1" applyFill="1"/>
    <xf numFmtId="0" fontId="2" fillId="0" borderId="0" xfId="0" applyFont="1" applyAlignment="1">
      <alignment horizontal="center" textRotation="90"/>
    </xf>
  </cellXfs>
  <cellStyles count="5">
    <cellStyle name="Comma" xfId="1" builtinId="3"/>
    <cellStyle name="Currency" xfId="3" builtinId="4"/>
    <cellStyle name="Currency 2" xfId="4" xr:uid="{00000000-0005-0000-0000-000002000000}"/>
    <cellStyle name="Normal" xfId="0" builtinId="0"/>
    <cellStyle name="Percent" xfId="2" builtinId="5"/>
  </cellStyles>
  <dxfs count="8">
    <dxf>
      <numFmt numFmtId="168" formatCode="_([$$-409]* #,##0_);_([$$-409]* \(#,##0\);_([$$-409]* &quot;-&quot;??_);_(@_)"/>
    </dxf>
    <dxf>
      <numFmt numFmtId="168" formatCode="_([$$-409]* #,##0_);_([$$-409]* \(#,##0\);_([$$-409]* &quot;-&quot;??_);_(@_)"/>
    </dxf>
    <dxf>
      <numFmt numFmtId="170" formatCode="_([$$-409]* #,##0.00_);_([$$-409]* \(#,##0.00\);_([$$-409]* &quot;-&quot;??_);_(@_)"/>
    </dxf>
    <dxf>
      <numFmt numFmtId="170" formatCode="_([$$-409]* #,##0.00_);_([$$-409]* \(#,##0.00\);_([$$-409]* &quot;-&quot;??_);_(@_)"/>
    </dxf>
    <dxf>
      <numFmt numFmtId="168" formatCode="_([$$-409]* #,##0_);_([$$-409]* \(#,##0\);_([$$-409]* &quot;-&quot;??_);_(@_)"/>
    </dxf>
    <dxf>
      <numFmt numFmtId="168" formatCode="_([$$-409]* #,##0_);_([$$-409]* \(#,##0\);_([$$-409]* &quot;-&quot;??_);_(@_)"/>
    </dxf>
    <dxf>
      <numFmt numFmtId="167" formatCode="[$-409]mmm\-yy;@"/>
    </dxf>
    <dxf>
      <numFmt numFmtId="168" formatCode="_([$$-409]* #,##0_);_([$$-409]* \(#,##0\);_([$$-409]*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MarketingData" displayName="MarketingData" ref="A14:L394" totalsRowShown="0" headerRowDxfId="7">
  <autoFilter ref="A14:L394" xr:uid="{00000000-0009-0000-0100-000001000000}"/>
  <tableColumns count="12">
    <tableColumn id="1" xr3:uid="{00000000-0010-0000-0000-000001000000}" name="Unique Key Phrases"/>
    <tableColumn id="2" xr3:uid="{00000000-0010-0000-0000-000002000000}" name="Campaign"/>
    <tableColumn id="3" xr3:uid="{00000000-0010-0000-0000-000003000000}" name="Category"/>
    <tableColumn id="4" xr3:uid="{00000000-0010-0000-0000-000004000000}" name="Month" dataDxfId="6"/>
    <tableColumn id="5" xr3:uid="{00000000-0010-0000-0000-000005000000}" name="Signups"/>
    <tableColumn id="6" xr3:uid="{00000000-0010-0000-0000-000006000000}" name="Conv."/>
    <tableColumn id="7" xr3:uid="{00000000-0010-0000-0000-000007000000}" name="Sales" dataDxfId="5"/>
    <tableColumn id="8" xr3:uid="{00000000-0010-0000-0000-000008000000}" name="Ad Cost" dataDxfId="4"/>
    <tableColumn id="9" xr3:uid="{00000000-0010-0000-0000-000009000000}" name="Cost / Signup" dataDxfId="3">
      <calculatedColumnFormula>IF(MarketingData[Signups]&gt;0,H15/E15,"N/A")</calculatedColumnFormula>
    </tableColumn>
    <tableColumn id="10" xr3:uid="{00000000-0010-0000-0000-00000A000000}" name="Signup Cost Cat" dataDxfId="2">
      <calculatedColumnFormula>IF(ISNUMBER(MarketingData[Cost / Signup]), IF(MarketingData[Cost / Signup]&gt;1.5,"high",IF(MarketingData[Cost / Signup]&gt;0.5,"medium","low")),"unsuccessful")</calculatedColumnFormula>
    </tableColumn>
    <tableColumn id="11" xr3:uid="{00000000-0010-0000-0000-00000B000000}" name="Sales / Conv" dataDxfId="1">
      <calculatedColumnFormula>IF(MarketingData[Conv.]&gt;0, MarketingData[Sales]/MarketingData[Conv.], "N/A")</calculatedColumnFormula>
    </tableColumn>
    <tableColumn id="12" xr3:uid="{00000000-0010-0000-0000-00000C000000}" name="Avg Sales Cat" dataDxfId="0">
      <calculatedColumnFormula>IF(ISNUMBER(MarketingData[Sales / Conv]), IF(MarketingData[Sales / Conv]&gt;200, "high", IF(MarketingData[Sales / Conv]&gt;75,"medium","low")),"N/A")</calculatedColumnFormula>
    </tableColumn>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4"/>
  <sheetViews>
    <sheetView topLeftCell="D1" zoomScale="130" zoomScaleNormal="130" workbookViewId="0">
      <selection activeCell="N10" sqref="N10"/>
    </sheetView>
  </sheetViews>
  <sheetFormatPr defaultColWidth="10.77734375" defaultRowHeight="15.6" x14ac:dyDescent="0.3"/>
  <cols>
    <col min="1" max="1" width="4.44140625" style="1" customWidth="1"/>
    <col min="2" max="2" width="11.77734375" style="1" bestFit="1" customWidth="1"/>
    <col min="3" max="10" width="8.77734375" style="1" customWidth="1"/>
    <col min="11" max="12" width="10.77734375" style="1"/>
    <col min="13" max="13" width="9.6640625" style="1" customWidth="1"/>
    <col min="14" max="14" width="10.77734375" style="1"/>
    <col min="15" max="15" width="24.109375" style="1" customWidth="1"/>
    <col min="16" max="16384" width="10.77734375" style="1"/>
  </cols>
  <sheetData>
    <row r="1" spans="1:15" x14ac:dyDescent="0.3">
      <c r="A1" s="1" t="s">
        <v>17</v>
      </c>
    </row>
    <row r="2" spans="1:15" x14ac:dyDescent="0.3">
      <c r="A2" s="11" t="s">
        <v>18</v>
      </c>
    </row>
    <row r="3" spans="1:15" x14ac:dyDescent="0.3">
      <c r="A3" s="11" t="s">
        <v>19</v>
      </c>
    </row>
    <row r="4" spans="1:15" x14ac:dyDescent="0.3">
      <c r="A4" s="11"/>
    </row>
    <row r="5" spans="1:15" x14ac:dyDescent="0.3">
      <c r="C5" s="2" t="s">
        <v>0</v>
      </c>
    </row>
    <row r="6" spans="1:15" x14ac:dyDescent="0.3">
      <c r="C6" s="1" t="s">
        <v>1</v>
      </c>
    </row>
    <row r="7" spans="1:15" x14ac:dyDescent="0.3">
      <c r="C7" s="3" t="s">
        <v>2</v>
      </c>
      <c r="D7" s="3" t="s">
        <v>3</v>
      </c>
      <c r="E7" s="3" t="s">
        <v>4</v>
      </c>
      <c r="F7" s="3" t="s">
        <v>5</v>
      </c>
      <c r="G7" s="3" t="s">
        <v>6</v>
      </c>
      <c r="H7" s="3" t="s">
        <v>7</v>
      </c>
      <c r="I7" s="3" t="s">
        <v>8</v>
      </c>
      <c r="J7" s="3" t="s">
        <v>9</v>
      </c>
      <c r="L7" s="4" t="s">
        <v>1</v>
      </c>
      <c r="M7" s="5" t="s">
        <v>10</v>
      </c>
      <c r="N7" s="5" t="s">
        <v>9</v>
      </c>
      <c r="O7" s="5" t="s">
        <v>11</v>
      </c>
    </row>
    <row r="8" spans="1:15" ht="16.05" customHeight="1" x14ac:dyDescent="0.3">
      <c r="A8" s="71" t="s">
        <v>12</v>
      </c>
      <c r="B8" s="6" t="s">
        <v>13</v>
      </c>
      <c r="C8" s="7"/>
      <c r="D8" s="7"/>
      <c r="E8" s="7">
        <v>416</v>
      </c>
      <c r="F8" s="7"/>
      <c r="G8" s="7"/>
      <c r="H8" s="7">
        <v>321</v>
      </c>
      <c r="I8" s="7"/>
      <c r="J8" s="8">
        <v>737</v>
      </c>
      <c r="L8" s="1" t="s">
        <v>2</v>
      </c>
      <c r="M8" s="9">
        <f>HLOOKUP(L8,$C$7:$J$13,4,FALSE)</f>
        <v>0</v>
      </c>
      <c r="N8" s="9">
        <f>HLOOKUP(L8,$C$7:$J$13,7,FALSE)</f>
        <v>2772</v>
      </c>
      <c r="O8" s="69">
        <f>M8/N8</f>
        <v>0</v>
      </c>
    </row>
    <row r="9" spans="1:15" x14ac:dyDescent="0.3">
      <c r="A9" s="71"/>
      <c r="B9" s="6" t="s">
        <v>14</v>
      </c>
      <c r="C9" s="7"/>
      <c r="D9" s="7">
        <v>54</v>
      </c>
      <c r="E9" s="7">
        <v>2987</v>
      </c>
      <c r="F9" s="7">
        <v>405</v>
      </c>
      <c r="G9" s="7">
        <v>136</v>
      </c>
      <c r="H9" s="7"/>
      <c r="I9" s="7">
        <v>5123</v>
      </c>
      <c r="J9" s="8">
        <v>8705</v>
      </c>
      <c r="L9" s="1" t="s">
        <v>3</v>
      </c>
      <c r="M9" s="9">
        <f t="shared" ref="M9:M14" si="0">HLOOKUP(L9,$C$7:$J$13,4,FALSE)</f>
        <v>15</v>
      </c>
      <c r="N9" s="9">
        <f t="shared" ref="N9:N14" si="1">HLOOKUP(L9,$C$7:$J$13,7,FALSE)</f>
        <v>5262</v>
      </c>
      <c r="O9" s="10">
        <f>M9/N9</f>
        <v>2.8506271379703536E-3</v>
      </c>
    </row>
    <row r="10" spans="1:15" ht="16.95" customHeight="1" x14ac:dyDescent="0.3">
      <c r="A10" s="71"/>
      <c r="B10" s="6" t="s">
        <v>10</v>
      </c>
      <c r="C10" s="7"/>
      <c r="D10" s="7">
        <v>15</v>
      </c>
      <c r="E10" s="7">
        <v>2036</v>
      </c>
      <c r="F10" s="7"/>
      <c r="G10" s="7">
        <v>110</v>
      </c>
      <c r="H10" s="7"/>
      <c r="I10" s="7">
        <v>3624</v>
      </c>
      <c r="J10" s="8">
        <v>5785</v>
      </c>
      <c r="L10" s="1" t="s">
        <v>6</v>
      </c>
      <c r="M10" s="9">
        <f t="shared" si="0"/>
        <v>110</v>
      </c>
      <c r="N10" s="9">
        <f t="shared" si="1"/>
        <v>324</v>
      </c>
      <c r="O10" s="10">
        <f t="shared" ref="O10:O14" si="2">M10/N10</f>
        <v>0.33950617283950618</v>
      </c>
    </row>
    <row r="11" spans="1:15" x14ac:dyDescent="0.3">
      <c r="A11" s="71"/>
      <c r="B11" s="6" t="s">
        <v>15</v>
      </c>
      <c r="C11" s="7"/>
      <c r="D11" s="7">
        <v>86</v>
      </c>
      <c r="E11" s="7"/>
      <c r="F11" s="7"/>
      <c r="G11" s="7"/>
      <c r="H11" s="7"/>
      <c r="I11" s="7">
        <v>13</v>
      </c>
      <c r="J11" s="8">
        <v>99</v>
      </c>
      <c r="L11" s="1" t="s">
        <v>8</v>
      </c>
      <c r="M11" s="9">
        <f t="shared" si="0"/>
        <v>3624</v>
      </c>
      <c r="N11" s="9">
        <f t="shared" si="1"/>
        <v>11481</v>
      </c>
      <c r="O11" s="10">
        <f t="shared" si="2"/>
        <v>0.31565194669453878</v>
      </c>
    </row>
    <row r="12" spans="1:15" ht="16.05" customHeight="1" x14ac:dyDescent="0.3">
      <c r="A12" s="71"/>
      <c r="B12" s="6" t="s">
        <v>16</v>
      </c>
      <c r="C12" s="7">
        <v>2772</v>
      </c>
      <c r="D12" s="7">
        <v>5107</v>
      </c>
      <c r="E12" s="7">
        <v>288</v>
      </c>
      <c r="F12" s="7">
        <v>151</v>
      </c>
      <c r="G12" s="7">
        <v>78</v>
      </c>
      <c r="H12" s="7"/>
      <c r="I12" s="7">
        <v>2721</v>
      </c>
      <c r="J12" s="8">
        <v>11117</v>
      </c>
      <c r="L12" s="1" t="s">
        <v>5</v>
      </c>
      <c r="M12" s="9">
        <f t="shared" si="0"/>
        <v>0</v>
      </c>
      <c r="N12" s="9">
        <f t="shared" si="1"/>
        <v>556</v>
      </c>
      <c r="O12" s="10">
        <f t="shared" si="2"/>
        <v>0</v>
      </c>
    </row>
    <row r="13" spans="1:15" x14ac:dyDescent="0.3">
      <c r="A13" s="71"/>
      <c r="B13" s="6" t="s">
        <v>9</v>
      </c>
      <c r="C13" s="8">
        <v>2772</v>
      </c>
      <c r="D13" s="8">
        <v>5262</v>
      </c>
      <c r="E13" s="8">
        <v>5727</v>
      </c>
      <c r="F13" s="8">
        <v>556</v>
      </c>
      <c r="G13" s="8">
        <v>324</v>
      </c>
      <c r="H13" s="8">
        <v>321</v>
      </c>
      <c r="I13" s="8">
        <v>11481</v>
      </c>
      <c r="J13" s="8">
        <v>26443</v>
      </c>
      <c r="L13" s="1" t="s">
        <v>4</v>
      </c>
      <c r="M13" s="9">
        <f t="shared" si="0"/>
        <v>2036</v>
      </c>
      <c r="N13" s="9">
        <f t="shared" si="1"/>
        <v>5727</v>
      </c>
      <c r="O13" s="10">
        <f t="shared" si="2"/>
        <v>0.35550899249170598</v>
      </c>
    </row>
    <row r="14" spans="1:15" x14ac:dyDescent="0.3">
      <c r="L14" s="1" t="s">
        <v>7</v>
      </c>
      <c r="M14" s="9">
        <f t="shared" si="0"/>
        <v>0</v>
      </c>
      <c r="N14" s="9">
        <f t="shared" si="1"/>
        <v>321</v>
      </c>
      <c r="O14" s="10">
        <f t="shared" si="2"/>
        <v>0</v>
      </c>
    </row>
  </sheetData>
  <mergeCells count="1">
    <mergeCell ref="A8:A13"/>
  </mergeCells>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94"/>
  <sheetViews>
    <sheetView topLeftCell="A366" workbookViewId="0">
      <selection activeCell="A15" sqref="A15"/>
    </sheetView>
  </sheetViews>
  <sheetFormatPr defaultRowHeight="14.4" x14ac:dyDescent="0.3"/>
  <cols>
    <col min="1" max="1" width="21.21875" customWidth="1"/>
    <col min="2" max="2" width="10.44140625" customWidth="1"/>
    <col min="3" max="3" width="9.5546875" customWidth="1"/>
    <col min="5" max="5" width="10.109375" customWidth="1"/>
    <col min="8" max="8" width="11.21875" customWidth="1"/>
    <col min="9" max="9" width="15.109375" customWidth="1"/>
    <col min="10" max="11" width="16.5546875" customWidth="1"/>
    <col min="12" max="12" width="17.77734375" customWidth="1"/>
  </cols>
  <sheetData>
    <row r="1" spans="1:15" x14ac:dyDescent="0.3">
      <c r="A1" s="21" t="s">
        <v>20</v>
      </c>
    </row>
    <row r="2" spans="1:15" x14ac:dyDescent="0.3">
      <c r="A2" t="s">
        <v>21</v>
      </c>
    </row>
    <row r="3" spans="1:15" x14ac:dyDescent="0.3">
      <c r="A3" t="s">
        <v>22</v>
      </c>
    </row>
    <row r="4" spans="1:15" x14ac:dyDescent="0.3">
      <c r="A4" s="12" t="s">
        <v>23</v>
      </c>
    </row>
    <row r="5" spans="1:15" x14ac:dyDescent="0.3">
      <c r="A5">
        <v>80</v>
      </c>
      <c r="B5" t="b">
        <f>ISNUMBER(A5)</f>
        <v>1</v>
      </c>
    </row>
    <row r="7" spans="1:15" x14ac:dyDescent="0.3">
      <c r="A7" s="21" t="s">
        <v>423</v>
      </c>
    </row>
    <row r="8" spans="1:15" x14ac:dyDescent="0.3">
      <c r="A8" s="18" t="s">
        <v>517</v>
      </c>
    </row>
    <row r="9" spans="1:15" x14ac:dyDescent="0.3">
      <c r="A9" s="18" t="s">
        <v>518</v>
      </c>
    </row>
    <row r="10" spans="1:15" x14ac:dyDescent="0.3">
      <c r="A10" s="18" t="s">
        <v>519</v>
      </c>
    </row>
    <row r="11" spans="1:15" x14ac:dyDescent="0.3">
      <c r="A11" s="18" t="s">
        <v>520</v>
      </c>
    </row>
    <row r="12" spans="1:15" x14ac:dyDescent="0.3">
      <c r="A12" s="21"/>
      <c r="H12" s="17"/>
    </row>
    <row r="14" spans="1:15" x14ac:dyDescent="0.3">
      <c r="A14" t="s">
        <v>24</v>
      </c>
      <c r="B14" t="s">
        <v>25</v>
      </c>
      <c r="C14" t="s">
        <v>1</v>
      </c>
      <c r="D14" s="13" t="s">
        <v>26</v>
      </c>
      <c r="E14" t="s">
        <v>27</v>
      </c>
      <c r="F14" t="s">
        <v>28</v>
      </c>
      <c r="G14" s="14" t="s">
        <v>29</v>
      </c>
      <c r="H14" s="14" t="s">
        <v>30</v>
      </c>
      <c r="I14" s="15" t="s">
        <v>31</v>
      </c>
      <c r="J14" s="15" t="s">
        <v>32</v>
      </c>
      <c r="K14" s="14" t="s">
        <v>33</v>
      </c>
      <c r="L14" s="14" t="s">
        <v>34</v>
      </c>
      <c r="N14" t="s">
        <v>1</v>
      </c>
      <c r="O14" t="s">
        <v>25</v>
      </c>
    </row>
    <row r="15" spans="1:15" x14ac:dyDescent="0.3">
      <c r="A15" t="s">
        <v>35</v>
      </c>
      <c r="B15" t="s">
        <v>16</v>
      </c>
      <c r="C15" t="s">
        <v>3</v>
      </c>
      <c r="D15" s="13">
        <v>42370</v>
      </c>
      <c r="E15" s="16">
        <v>2784</v>
      </c>
      <c r="F15">
        <v>70</v>
      </c>
      <c r="G15" s="14">
        <v>4846.3500000000004</v>
      </c>
      <c r="H15" s="14">
        <v>5590.04</v>
      </c>
      <c r="I15" s="17">
        <f>IF(MarketingData[Signups]&gt;0,H15/E15,"N/A")</f>
        <v>2.0079166666666666</v>
      </c>
      <c r="J15" s="17" t="str">
        <f>IF(ISNUMBER(MarketingData[Cost / Signup]), IF(MarketingData[Cost / Signup]&gt;1.5,"high",IF(MarketingData[Cost / Signup]&gt;0.5,"medium","low")),"unsuccessful")</f>
        <v>high</v>
      </c>
      <c r="K15" s="14">
        <f>IF(MarketingData[Conv.]&gt;0, MarketingData[Sales]/MarketingData[Conv.], "N/A")</f>
        <v>69.233571428571437</v>
      </c>
      <c r="L15" s="14" t="str">
        <f>IF(ISNUMBER(MarketingData[Sales / Conv]), IF(MarketingData[Sales / Conv]&gt;200, "high", IF(MarketingData[Sales / Conv]&gt;75,"medium","low")),"N/A")</f>
        <v>low</v>
      </c>
      <c r="N15" s="70" t="s">
        <v>3</v>
      </c>
      <c r="O15" s="70" t="s">
        <v>16</v>
      </c>
    </row>
    <row r="16" spans="1:15" x14ac:dyDescent="0.3">
      <c r="A16" t="s">
        <v>36</v>
      </c>
      <c r="B16" t="s">
        <v>14</v>
      </c>
      <c r="C16" t="s">
        <v>4</v>
      </c>
      <c r="D16" s="13">
        <v>42370</v>
      </c>
      <c r="E16" s="16">
        <v>1222</v>
      </c>
      <c r="F16">
        <v>40</v>
      </c>
      <c r="G16" s="14">
        <v>2709.43</v>
      </c>
      <c r="H16" s="14">
        <v>3410.27</v>
      </c>
      <c r="I16" s="17">
        <f>IF(MarketingData[Signups]&gt;0,H16/E16,"N/A")</f>
        <v>2.7907283142389527</v>
      </c>
      <c r="J16" s="17" t="str">
        <f>IF(ISNUMBER(MarketingData[Cost / Signup]), IF(MarketingData[Cost / Signup]&gt;1.5,"high",IF(MarketingData[Cost / Signup]&gt;0.5,"medium","low")),"unsuccessful")</f>
        <v>high</v>
      </c>
      <c r="K16" s="14">
        <f>IF(MarketingData[Conv.]&gt;0, MarketingData[Sales]/MarketingData[Conv.], "N/A")</f>
        <v>67.735749999999996</v>
      </c>
      <c r="L16" s="14" t="str">
        <f>IF(ISNUMBER(MarketingData[Sales / Conv]), IF(MarketingData[Sales / Conv]&gt;200, "high", IF(MarketingData[Sales / Conv]&gt;75,"medium","low")),"N/A")</f>
        <v>low</v>
      </c>
      <c r="N16" s="18" t="s">
        <v>4</v>
      </c>
      <c r="O16" s="18" t="s">
        <v>14</v>
      </c>
    </row>
    <row r="17" spans="1:15" x14ac:dyDescent="0.3">
      <c r="A17" t="s">
        <v>37</v>
      </c>
      <c r="B17" t="s">
        <v>14</v>
      </c>
      <c r="C17" t="s">
        <v>8</v>
      </c>
      <c r="D17" s="13">
        <v>42370</v>
      </c>
      <c r="E17">
        <v>410</v>
      </c>
      <c r="F17">
        <v>18</v>
      </c>
      <c r="G17" s="14">
        <v>1574.12</v>
      </c>
      <c r="H17" s="14">
        <v>212.98</v>
      </c>
      <c r="I17" s="17">
        <f>IF(MarketingData[Signups]&gt;0,H17/E17,"N/A")</f>
        <v>0.51946341463414636</v>
      </c>
      <c r="J17" s="17" t="str">
        <f>IF(ISNUMBER(MarketingData[Cost / Signup]), IF(MarketingData[Cost / Signup]&gt;1.5,"high",IF(MarketingData[Cost / Signup]&gt;0.5,"medium","low")),"unsuccessful")</f>
        <v>medium</v>
      </c>
      <c r="K17" s="14">
        <f>IF(MarketingData[Conv.]&gt;0, MarketingData[Sales]/MarketingData[Conv.], "N/A")</f>
        <v>87.451111111111103</v>
      </c>
      <c r="L17" s="14" t="str">
        <f>IF(ISNUMBER(MarketingData[Sales / Conv]), IF(MarketingData[Sales / Conv]&gt;200, "high", IF(MarketingData[Sales / Conv]&gt;75,"medium","low")),"N/A")</f>
        <v>medium</v>
      </c>
      <c r="N17" s="70" t="s">
        <v>8</v>
      </c>
      <c r="O17" s="18" t="s">
        <v>10</v>
      </c>
    </row>
    <row r="18" spans="1:15" x14ac:dyDescent="0.3">
      <c r="A18" t="s">
        <v>38</v>
      </c>
      <c r="B18" t="s">
        <v>14</v>
      </c>
      <c r="C18" t="s">
        <v>4</v>
      </c>
      <c r="D18" s="13">
        <v>42401</v>
      </c>
      <c r="E18" s="16">
        <v>1181</v>
      </c>
      <c r="F18">
        <v>27</v>
      </c>
      <c r="G18" s="14">
        <v>1561.77</v>
      </c>
      <c r="H18" s="14">
        <v>1376.11</v>
      </c>
      <c r="I18" s="17">
        <f>IF(MarketingData[Signups]&gt;0,H18/E18,"N/A")</f>
        <v>1.1652074513124471</v>
      </c>
      <c r="J18" s="17" t="str">
        <f>IF(ISNUMBER(MarketingData[Cost / Signup]), IF(MarketingData[Cost / Signup]&gt;1.5,"high",IF(MarketingData[Cost / Signup]&gt;0.5,"medium","low")),"unsuccessful")</f>
        <v>medium</v>
      </c>
      <c r="K18" s="14">
        <f>IF(MarketingData[Conv.]&gt;0, MarketingData[Sales]/MarketingData[Conv.], "N/A")</f>
        <v>57.843333333333334</v>
      </c>
      <c r="L18" s="14" t="str">
        <f>IF(ISNUMBER(MarketingData[Sales / Conv]), IF(MarketingData[Sales / Conv]&gt;200, "high", IF(MarketingData[Sales / Conv]&gt;75,"medium","low")),"N/A")</f>
        <v>low</v>
      </c>
      <c r="N18" s="70" t="s">
        <v>5</v>
      </c>
      <c r="O18" s="18" t="s">
        <v>13</v>
      </c>
    </row>
    <row r="19" spans="1:15" x14ac:dyDescent="0.3">
      <c r="A19" t="s">
        <v>39</v>
      </c>
      <c r="B19" t="s">
        <v>14</v>
      </c>
      <c r="C19" t="s">
        <v>8</v>
      </c>
      <c r="D19" s="13">
        <v>42430</v>
      </c>
      <c r="E19">
        <v>307</v>
      </c>
      <c r="F19">
        <v>18</v>
      </c>
      <c r="G19" s="14">
        <v>1455.89</v>
      </c>
      <c r="H19" s="14">
        <v>890.43</v>
      </c>
      <c r="I19" s="17">
        <f>IF(MarketingData[Signups]&gt;0,H19/E19,"N/A")</f>
        <v>2.9004234527687296</v>
      </c>
      <c r="J19" s="17" t="str">
        <f>IF(ISNUMBER(MarketingData[Cost / Signup]), IF(MarketingData[Cost / Signup]&gt;1.5,"high",IF(MarketingData[Cost / Signup]&gt;0.5,"medium","low")),"unsuccessful")</f>
        <v>high</v>
      </c>
      <c r="K19" s="14">
        <f>IF(MarketingData[Conv.]&gt;0, MarketingData[Sales]/MarketingData[Conv.], "N/A")</f>
        <v>80.88277777777779</v>
      </c>
      <c r="L19" s="14" t="str">
        <f>IF(ISNUMBER(MarketingData[Sales / Conv]), IF(MarketingData[Sales / Conv]&gt;200, "high", IF(MarketingData[Sales / Conv]&gt;75,"medium","low")),"N/A")</f>
        <v>medium</v>
      </c>
      <c r="N19" s="18" t="s">
        <v>2</v>
      </c>
      <c r="O19" s="70" t="s">
        <v>15</v>
      </c>
    </row>
    <row r="20" spans="1:15" x14ac:dyDescent="0.3">
      <c r="A20" t="s">
        <v>40</v>
      </c>
      <c r="B20" t="s">
        <v>10</v>
      </c>
      <c r="C20" t="s">
        <v>4</v>
      </c>
      <c r="D20" s="13">
        <v>42430</v>
      </c>
      <c r="E20">
        <v>302</v>
      </c>
      <c r="F20">
        <v>14</v>
      </c>
      <c r="G20" s="14">
        <v>1379.97</v>
      </c>
      <c r="H20" s="14">
        <v>491.01</v>
      </c>
      <c r="I20" s="17">
        <f>IF(MarketingData[Signups]&gt;0,H20/E20,"N/A")</f>
        <v>1.6258609271523179</v>
      </c>
      <c r="J20" s="17" t="str">
        <f>IF(ISNUMBER(MarketingData[Cost / Signup]), IF(MarketingData[Cost / Signup]&gt;1.5,"high",IF(MarketingData[Cost / Signup]&gt;0.5,"medium","low")),"unsuccessful")</f>
        <v>high</v>
      </c>
      <c r="K20" s="14">
        <f>IF(MarketingData[Conv.]&gt;0, MarketingData[Sales]/MarketingData[Conv.], "N/A")</f>
        <v>98.569285714285712</v>
      </c>
      <c r="L20" s="14" t="str">
        <f>IF(ISNUMBER(MarketingData[Sales / Conv]), IF(MarketingData[Sales / Conv]&gt;200, "high", IF(MarketingData[Sales / Conv]&gt;75,"medium","low")),"N/A")</f>
        <v>medium</v>
      </c>
      <c r="N20" s="18" t="s">
        <v>7</v>
      </c>
    </row>
    <row r="21" spans="1:15" x14ac:dyDescent="0.3">
      <c r="A21" t="s">
        <v>41</v>
      </c>
      <c r="B21" t="s">
        <v>10</v>
      </c>
      <c r="C21" t="s">
        <v>8</v>
      </c>
      <c r="D21" s="13">
        <v>42430</v>
      </c>
      <c r="E21">
        <v>41</v>
      </c>
      <c r="F21">
        <v>5</v>
      </c>
      <c r="G21" s="14">
        <v>1199.5999999999999</v>
      </c>
      <c r="H21" s="14">
        <v>49.58</v>
      </c>
      <c r="I21" s="17">
        <f>IF(MarketingData[Signups]&gt;0,H21/E21,"N/A")</f>
        <v>1.2092682926829268</v>
      </c>
      <c r="J21" s="17" t="str">
        <f>IF(ISNUMBER(MarketingData[Cost / Signup]), IF(MarketingData[Cost / Signup]&gt;1.5,"high",IF(MarketingData[Cost / Signup]&gt;0.5,"medium","low")),"unsuccessful")</f>
        <v>medium</v>
      </c>
      <c r="K21" s="14">
        <f>IF(MarketingData[Conv.]&gt;0, MarketingData[Sales]/MarketingData[Conv.], "N/A")</f>
        <v>239.92</v>
      </c>
      <c r="L21" s="14" t="str">
        <f>IF(ISNUMBER(MarketingData[Sales / Conv]), IF(MarketingData[Sales / Conv]&gt;200, "high", IF(MarketingData[Sales / Conv]&gt;75,"medium","low")),"N/A")</f>
        <v>high</v>
      </c>
      <c r="N21" s="70" t="s">
        <v>6</v>
      </c>
    </row>
    <row r="22" spans="1:15" x14ac:dyDescent="0.3">
      <c r="A22" t="s">
        <v>42</v>
      </c>
      <c r="B22" t="s">
        <v>13</v>
      </c>
      <c r="C22" t="s">
        <v>4</v>
      </c>
      <c r="D22" s="13">
        <v>42370</v>
      </c>
      <c r="E22">
        <v>77</v>
      </c>
      <c r="F22">
        <v>11</v>
      </c>
      <c r="G22" s="14">
        <v>1171.27</v>
      </c>
      <c r="H22" s="14">
        <v>124.84</v>
      </c>
      <c r="I22" s="17">
        <f>IF(MarketingData[Signups]&gt;0,H22/E22,"N/A")</f>
        <v>1.6212987012987012</v>
      </c>
      <c r="J22" s="17" t="str">
        <f>IF(ISNUMBER(MarketingData[Cost / Signup]), IF(MarketingData[Cost / Signup]&gt;1.5,"high",IF(MarketingData[Cost / Signup]&gt;0.5,"medium","low")),"unsuccessful")</f>
        <v>high</v>
      </c>
      <c r="K22" s="14">
        <f>IF(MarketingData[Conv.]&gt;0, MarketingData[Sales]/MarketingData[Conv.], "N/A")</f>
        <v>106.47909090909091</v>
      </c>
      <c r="L22" s="14" t="str">
        <f>IF(ISNUMBER(MarketingData[Sales / Conv]), IF(MarketingData[Sales / Conv]&gt;200, "high", IF(MarketingData[Sales / Conv]&gt;75,"medium","low")),"N/A")</f>
        <v>medium</v>
      </c>
    </row>
    <row r="23" spans="1:15" x14ac:dyDescent="0.3">
      <c r="A23" t="s">
        <v>43</v>
      </c>
      <c r="B23" t="s">
        <v>14</v>
      </c>
      <c r="C23" t="s">
        <v>8</v>
      </c>
      <c r="D23" s="13">
        <v>42401</v>
      </c>
      <c r="E23">
        <v>206</v>
      </c>
      <c r="F23">
        <v>16</v>
      </c>
      <c r="G23" s="14">
        <v>1056.3800000000001</v>
      </c>
      <c r="H23" s="14">
        <v>153.41999999999999</v>
      </c>
      <c r="I23" s="17">
        <f>IF(MarketingData[Signups]&gt;0,H23/E23,"N/A")</f>
        <v>0.74475728155339804</v>
      </c>
      <c r="J23" s="17" t="str">
        <f>IF(ISNUMBER(MarketingData[Cost / Signup]), IF(MarketingData[Cost / Signup]&gt;1.5,"high",IF(MarketingData[Cost / Signup]&gt;0.5,"medium","low")),"unsuccessful")</f>
        <v>medium</v>
      </c>
      <c r="K23" s="14">
        <f>IF(MarketingData[Conv.]&gt;0, MarketingData[Sales]/MarketingData[Conv.], "N/A")</f>
        <v>66.023750000000007</v>
      </c>
      <c r="L23" s="14" t="str">
        <f>IF(ISNUMBER(MarketingData[Sales / Conv]), IF(MarketingData[Sales / Conv]&gt;200, "high", IF(MarketingData[Sales / Conv]&gt;75,"medium","low")),"N/A")</f>
        <v>low</v>
      </c>
    </row>
    <row r="24" spans="1:15" x14ac:dyDescent="0.3">
      <c r="A24" t="s">
        <v>44</v>
      </c>
      <c r="B24" t="s">
        <v>10</v>
      </c>
      <c r="C24" t="s">
        <v>4</v>
      </c>
      <c r="D24" s="13">
        <v>42370</v>
      </c>
      <c r="E24">
        <v>312</v>
      </c>
      <c r="F24">
        <v>11</v>
      </c>
      <c r="G24" s="14">
        <v>966</v>
      </c>
      <c r="H24" s="14">
        <v>465.24</v>
      </c>
      <c r="I24" s="17">
        <f>IF(MarketingData[Signups]&gt;0,H24/E24,"N/A")</f>
        <v>1.4911538461538463</v>
      </c>
      <c r="J24" s="17" t="str">
        <f>IF(ISNUMBER(MarketingData[Cost / Signup]), IF(MarketingData[Cost / Signup]&gt;1.5,"high",IF(MarketingData[Cost / Signup]&gt;0.5,"medium","low")),"unsuccessful")</f>
        <v>medium</v>
      </c>
      <c r="K24" s="14">
        <f>IF(MarketingData[Conv.]&gt;0, MarketingData[Sales]/MarketingData[Conv.], "N/A")</f>
        <v>87.818181818181813</v>
      </c>
      <c r="L24" s="14" t="str">
        <f>IF(ISNUMBER(MarketingData[Sales / Conv]), IF(MarketingData[Sales / Conv]&gt;200, "high", IF(MarketingData[Sales / Conv]&gt;75,"medium","low")),"N/A")</f>
        <v>medium</v>
      </c>
    </row>
    <row r="25" spans="1:15" x14ac:dyDescent="0.3">
      <c r="A25" t="s">
        <v>45</v>
      </c>
      <c r="B25" t="s">
        <v>14</v>
      </c>
      <c r="C25" t="s">
        <v>5</v>
      </c>
      <c r="D25" s="13">
        <v>42430</v>
      </c>
      <c r="E25">
        <v>132</v>
      </c>
      <c r="F25">
        <v>4</v>
      </c>
      <c r="G25" s="14">
        <v>875</v>
      </c>
      <c r="H25" s="14">
        <v>65.650000000000006</v>
      </c>
      <c r="I25" s="17">
        <f>IF(MarketingData[Signups]&gt;0,H25/E25,"N/A")</f>
        <v>0.49734848484848487</v>
      </c>
      <c r="J25" s="17" t="str">
        <f>IF(ISNUMBER(MarketingData[Cost / Signup]), IF(MarketingData[Cost / Signup]&gt;1.5,"high",IF(MarketingData[Cost / Signup]&gt;0.5,"medium","low")),"unsuccessful")</f>
        <v>low</v>
      </c>
      <c r="K25" s="14">
        <f>IF(MarketingData[Conv.]&gt;0, MarketingData[Sales]/MarketingData[Conv.], "N/A")</f>
        <v>218.75</v>
      </c>
      <c r="L25" s="14" t="str">
        <f>IF(ISNUMBER(MarketingData[Sales / Conv]), IF(MarketingData[Sales / Conv]&gt;200, "high", IF(MarketingData[Sales / Conv]&gt;75,"medium","low")),"N/A")</f>
        <v>high</v>
      </c>
    </row>
    <row r="26" spans="1:15" x14ac:dyDescent="0.3">
      <c r="A26" t="s">
        <v>46</v>
      </c>
      <c r="B26" t="s">
        <v>10</v>
      </c>
      <c r="C26" t="s">
        <v>8</v>
      </c>
      <c r="D26" s="13">
        <v>42401</v>
      </c>
      <c r="E26">
        <v>481</v>
      </c>
      <c r="F26">
        <v>5</v>
      </c>
      <c r="G26" s="14">
        <v>822</v>
      </c>
      <c r="H26" s="14">
        <v>270.39999999999998</v>
      </c>
      <c r="I26" s="17">
        <f>IF(MarketingData[Signups]&gt;0,H26/E26,"N/A")</f>
        <v>0.56216216216216208</v>
      </c>
      <c r="J26" s="17" t="str">
        <f>IF(ISNUMBER(MarketingData[Cost / Signup]), IF(MarketingData[Cost / Signup]&gt;1.5,"high",IF(MarketingData[Cost / Signup]&gt;0.5,"medium","low")),"unsuccessful")</f>
        <v>medium</v>
      </c>
      <c r="K26" s="14">
        <f>IF(MarketingData[Conv.]&gt;0, MarketingData[Sales]/MarketingData[Conv.], "N/A")</f>
        <v>164.4</v>
      </c>
      <c r="L26" s="14" t="str">
        <f>IF(ISNUMBER(MarketingData[Sales / Conv]), IF(MarketingData[Sales / Conv]&gt;200, "high", IF(MarketingData[Sales / Conv]&gt;75,"medium","low")),"N/A")</f>
        <v>medium</v>
      </c>
    </row>
    <row r="27" spans="1:15" x14ac:dyDescent="0.3">
      <c r="A27" t="s">
        <v>47</v>
      </c>
      <c r="B27" t="s">
        <v>10</v>
      </c>
      <c r="C27" t="s">
        <v>8</v>
      </c>
      <c r="D27" s="13">
        <v>42370</v>
      </c>
      <c r="E27">
        <v>636</v>
      </c>
      <c r="F27">
        <v>15</v>
      </c>
      <c r="G27" s="14">
        <v>800.19</v>
      </c>
      <c r="H27" s="14">
        <v>138.76</v>
      </c>
      <c r="I27" s="17">
        <f>IF(MarketingData[Signups]&gt;0,H27/E27,"N/A")</f>
        <v>0.21817610062893081</v>
      </c>
      <c r="J27" s="17" t="str">
        <f>IF(ISNUMBER(MarketingData[Cost / Signup]), IF(MarketingData[Cost / Signup]&gt;1.5,"high",IF(MarketingData[Cost / Signup]&gt;0.5,"medium","low")),"unsuccessful")</f>
        <v>low</v>
      </c>
      <c r="K27" s="14">
        <f>IF(MarketingData[Conv.]&gt;0, MarketingData[Sales]/MarketingData[Conv.], "N/A")</f>
        <v>53.346000000000004</v>
      </c>
      <c r="L27" s="14" t="str">
        <f>IF(ISNUMBER(MarketingData[Sales / Conv]), IF(MarketingData[Sales / Conv]&gt;200, "high", IF(MarketingData[Sales / Conv]&gt;75,"medium","low")),"N/A")</f>
        <v>low</v>
      </c>
    </row>
    <row r="28" spans="1:15" x14ac:dyDescent="0.3">
      <c r="A28" t="s">
        <v>48</v>
      </c>
      <c r="B28" t="s">
        <v>16</v>
      </c>
      <c r="C28" t="s">
        <v>2</v>
      </c>
      <c r="D28" s="13">
        <v>42370</v>
      </c>
      <c r="E28">
        <v>11</v>
      </c>
      <c r="F28">
        <v>1</v>
      </c>
      <c r="G28" s="14">
        <v>720</v>
      </c>
      <c r="H28" s="14">
        <v>11.92</v>
      </c>
      <c r="I28" s="17">
        <f>IF(MarketingData[Signups]&gt;0,H28/E28,"N/A")</f>
        <v>1.0836363636363637</v>
      </c>
      <c r="J28" s="17" t="str">
        <f>IF(ISNUMBER(MarketingData[Cost / Signup]), IF(MarketingData[Cost / Signup]&gt;1.5,"high",IF(MarketingData[Cost / Signup]&gt;0.5,"medium","low")),"unsuccessful")</f>
        <v>medium</v>
      </c>
      <c r="K28" s="14">
        <f>IF(MarketingData[Conv.]&gt;0, MarketingData[Sales]/MarketingData[Conv.], "N/A")</f>
        <v>720</v>
      </c>
      <c r="L28" s="14" t="str">
        <f>IF(ISNUMBER(MarketingData[Sales / Conv]), IF(MarketingData[Sales / Conv]&gt;200, "high", IF(MarketingData[Sales / Conv]&gt;75,"medium","low")),"N/A")</f>
        <v>high</v>
      </c>
    </row>
    <row r="29" spans="1:15" x14ac:dyDescent="0.3">
      <c r="A29" t="s">
        <v>49</v>
      </c>
      <c r="B29" t="s">
        <v>10</v>
      </c>
      <c r="C29" t="s">
        <v>8</v>
      </c>
      <c r="D29" s="13">
        <v>42430</v>
      </c>
      <c r="E29">
        <v>306</v>
      </c>
      <c r="F29">
        <v>9</v>
      </c>
      <c r="G29" s="14">
        <v>717.61</v>
      </c>
      <c r="H29" s="14">
        <v>403.78</v>
      </c>
      <c r="I29" s="17">
        <f>IF(MarketingData[Signups]&gt;0,H29/E29,"N/A")</f>
        <v>1.3195424836601306</v>
      </c>
      <c r="J29" s="17" t="str">
        <f>IF(ISNUMBER(MarketingData[Cost / Signup]), IF(MarketingData[Cost / Signup]&gt;1.5,"high",IF(MarketingData[Cost / Signup]&gt;0.5,"medium","low")),"unsuccessful")</f>
        <v>medium</v>
      </c>
      <c r="K29" s="14">
        <f>IF(MarketingData[Conv.]&gt;0, MarketingData[Sales]/MarketingData[Conv.], "N/A")</f>
        <v>79.734444444444449</v>
      </c>
      <c r="L29" s="14" t="str">
        <f>IF(ISNUMBER(MarketingData[Sales / Conv]), IF(MarketingData[Sales / Conv]&gt;200, "high", IF(MarketingData[Sales / Conv]&gt;75,"medium","low")),"N/A")</f>
        <v>medium</v>
      </c>
    </row>
    <row r="30" spans="1:15" x14ac:dyDescent="0.3">
      <c r="A30" t="s">
        <v>50</v>
      </c>
      <c r="B30" t="s">
        <v>16</v>
      </c>
      <c r="C30" t="s">
        <v>2</v>
      </c>
      <c r="D30" s="13">
        <v>42370</v>
      </c>
      <c r="E30">
        <v>429</v>
      </c>
      <c r="F30">
        <v>8</v>
      </c>
      <c r="G30" s="14">
        <v>709.9</v>
      </c>
      <c r="H30" s="14">
        <v>671.8</v>
      </c>
      <c r="I30" s="17">
        <f>IF(MarketingData[Signups]&gt;0,H30/E30,"N/A")</f>
        <v>1.5659673659673659</v>
      </c>
      <c r="J30" s="17" t="str">
        <f>IF(ISNUMBER(MarketingData[Cost / Signup]), IF(MarketingData[Cost / Signup]&gt;1.5,"high",IF(MarketingData[Cost / Signup]&gt;0.5,"medium","low")),"unsuccessful")</f>
        <v>high</v>
      </c>
      <c r="K30" s="14">
        <f>IF(MarketingData[Conv.]&gt;0, MarketingData[Sales]/MarketingData[Conv.], "N/A")</f>
        <v>88.737499999999997</v>
      </c>
      <c r="L30" s="14" t="str">
        <f>IF(ISNUMBER(MarketingData[Sales / Conv]), IF(MarketingData[Sales / Conv]&gt;200, "high", IF(MarketingData[Sales / Conv]&gt;75,"medium","low")),"N/A")</f>
        <v>medium</v>
      </c>
    </row>
    <row r="31" spans="1:15" x14ac:dyDescent="0.3">
      <c r="A31" t="s">
        <v>51</v>
      </c>
      <c r="B31" t="s">
        <v>10</v>
      </c>
      <c r="C31" t="s">
        <v>8</v>
      </c>
      <c r="D31" s="13">
        <v>42401</v>
      </c>
      <c r="E31">
        <v>69</v>
      </c>
      <c r="F31">
        <v>3</v>
      </c>
      <c r="G31" s="14">
        <v>709.49</v>
      </c>
      <c r="H31" s="14">
        <v>115.73</v>
      </c>
      <c r="I31" s="17">
        <f>IF(MarketingData[Signups]&gt;0,H31/E31,"N/A")</f>
        <v>1.6772463768115942</v>
      </c>
      <c r="J31" s="17" t="str">
        <f>IF(ISNUMBER(MarketingData[Cost / Signup]), IF(MarketingData[Cost / Signup]&gt;1.5,"high",IF(MarketingData[Cost / Signup]&gt;0.5,"medium","low")),"unsuccessful")</f>
        <v>high</v>
      </c>
      <c r="K31" s="14">
        <f>IF(MarketingData[Conv.]&gt;0, MarketingData[Sales]/MarketingData[Conv.], "N/A")</f>
        <v>236.49666666666667</v>
      </c>
      <c r="L31" s="14" t="str">
        <f>IF(ISNUMBER(MarketingData[Sales / Conv]), IF(MarketingData[Sales / Conv]&gt;200, "high", IF(MarketingData[Sales / Conv]&gt;75,"medium","low")),"N/A")</f>
        <v>high</v>
      </c>
    </row>
    <row r="32" spans="1:15" x14ac:dyDescent="0.3">
      <c r="A32" t="s">
        <v>52</v>
      </c>
      <c r="B32" t="s">
        <v>13</v>
      </c>
      <c r="C32" t="s">
        <v>4</v>
      </c>
      <c r="D32" s="13">
        <v>42430</v>
      </c>
      <c r="E32">
        <v>36</v>
      </c>
      <c r="F32">
        <v>8</v>
      </c>
      <c r="G32" s="14">
        <v>697.48</v>
      </c>
      <c r="H32" s="14">
        <v>57.21</v>
      </c>
      <c r="I32" s="17">
        <f>IF(MarketingData[Signups]&gt;0,H32/E32,"N/A")</f>
        <v>1.5891666666666666</v>
      </c>
      <c r="J32" s="17" t="str">
        <f>IF(ISNUMBER(MarketingData[Cost / Signup]), IF(MarketingData[Cost / Signup]&gt;1.5,"high",IF(MarketingData[Cost / Signup]&gt;0.5,"medium","low")),"unsuccessful")</f>
        <v>high</v>
      </c>
      <c r="K32" s="14">
        <f>IF(MarketingData[Conv.]&gt;0, MarketingData[Sales]/MarketingData[Conv.], "N/A")</f>
        <v>87.185000000000002</v>
      </c>
      <c r="L32" s="14" t="str">
        <f>IF(ISNUMBER(MarketingData[Sales / Conv]), IF(MarketingData[Sales / Conv]&gt;200, "high", IF(MarketingData[Sales / Conv]&gt;75,"medium","low")),"N/A")</f>
        <v>medium</v>
      </c>
    </row>
    <row r="33" spans="1:12" x14ac:dyDescent="0.3">
      <c r="A33" t="s">
        <v>53</v>
      </c>
      <c r="B33" t="s">
        <v>10</v>
      </c>
      <c r="C33" t="s">
        <v>4</v>
      </c>
      <c r="D33" s="13">
        <v>42401</v>
      </c>
      <c r="E33">
        <v>125</v>
      </c>
      <c r="F33">
        <v>6</v>
      </c>
      <c r="G33" s="14">
        <v>632</v>
      </c>
      <c r="H33" s="14">
        <v>159.16</v>
      </c>
      <c r="I33" s="17">
        <f>IF(MarketingData[Signups]&gt;0,H33/E33,"N/A")</f>
        <v>1.27328</v>
      </c>
      <c r="J33" s="17" t="str">
        <f>IF(ISNUMBER(MarketingData[Cost / Signup]), IF(MarketingData[Cost / Signup]&gt;1.5,"high",IF(MarketingData[Cost / Signup]&gt;0.5,"medium","low")),"unsuccessful")</f>
        <v>medium</v>
      </c>
      <c r="K33" s="14">
        <f>IF(MarketingData[Conv.]&gt;0, MarketingData[Sales]/MarketingData[Conv.], "N/A")</f>
        <v>105.33333333333333</v>
      </c>
      <c r="L33" s="14" t="str">
        <f>IF(ISNUMBER(MarketingData[Sales / Conv]), IF(MarketingData[Sales / Conv]&gt;200, "high", IF(MarketingData[Sales / Conv]&gt;75,"medium","low")),"N/A")</f>
        <v>medium</v>
      </c>
    </row>
    <row r="34" spans="1:12" x14ac:dyDescent="0.3">
      <c r="A34" t="s">
        <v>54</v>
      </c>
      <c r="B34" t="s">
        <v>14</v>
      </c>
      <c r="C34" t="s">
        <v>8</v>
      </c>
      <c r="D34" s="13">
        <v>42401</v>
      </c>
      <c r="E34">
        <v>785</v>
      </c>
      <c r="F34">
        <v>10</v>
      </c>
      <c r="G34" s="14">
        <v>591.6</v>
      </c>
      <c r="H34" s="14">
        <v>233.84</v>
      </c>
      <c r="I34" s="17">
        <f>IF(MarketingData[Signups]&gt;0,H34/E34,"N/A")</f>
        <v>0.29788535031847135</v>
      </c>
      <c r="J34" s="17" t="str">
        <f>IF(ISNUMBER(MarketingData[Cost / Signup]), IF(MarketingData[Cost / Signup]&gt;1.5,"high",IF(MarketingData[Cost / Signup]&gt;0.5,"medium","low")),"unsuccessful")</f>
        <v>low</v>
      </c>
      <c r="K34" s="14">
        <f>IF(MarketingData[Conv.]&gt;0, MarketingData[Sales]/MarketingData[Conv.], "N/A")</f>
        <v>59.160000000000004</v>
      </c>
      <c r="L34" s="14" t="str">
        <f>IF(ISNUMBER(MarketingData[Sales / Conv]), IF(MarketingData[Sales / Conv]&gt;200, "high", IF(MarketingData[Sales / Conv]&gt;75,"medium","low")),"N/A")</f>
        <v>low</v>
      </c>
    </row>
    <row r="35" spans="1:12" x14ac:dyDescent="0.3">
      <c r="A35" t="s">
        <v>55</v>
      </c>
      <c r="B35" t="s">
        <v>14</v>
      </c>
      <c r="C35" t="s">
        <v>8</v>
      </c>
      <c r="D35" s="13">
        <v>42430</v>
      </c>
      <c r="E35">
        <v>53</v>
      </c>
      <c r="F35">
        <v>2</v>
      </c>
      <c r="G35" s="14">
        <v>487</v>
      </c>
      <c r="H35" s="14">
        <v>21.2</v>
      </c>
      <c r="I35" s="17">
        <f>IF(MarketingData[Signups]&gt;0,H35/E35,"N/A")</f>
        <v>0.39999999999999997</v>
      </c>
      <c r="J35" s="17" t="str">
        <f>IF(ISNUMBER(MarketingData[Cost / Signup]), IF(MarketingData[Cost / Signup]&gt;1.5,"high",IF(MarketingData[Cost / Signup]&gt;0.5,"medium","low")),"unsuccessful")</f>
        <v>low</v>
      </c>
      <c r="K35" s="14">
        <f>IF(MarketingData[Conv.]&gt;0, MarketingData[Sales]/MarketingData[Conv.], "N/A")</f>
        <v>243.5</v>
      </c>
      <c r="L35" s="14" t="str">
        <f>IF(ISNUMBER(MarketingData[Sales / Conv]), IF(MarketingData[Sales / Conv]&gt;200, "high", IF(MarketingData[Sales / Conv]&gt;75,"medium","low")),"N/A")</f>
        <v>high</v>
      </c>
    </row>
    <row r="36" spans="1:12" x14ac:dyDescent="0.3">
      <c r="A36" t="s">
        <v>56</v>
      </c>
      <c r="B36" t="s">
        <v>10</v>
      </c>
      <c r="C36" t="s">
        <v>4</v>
      </c>
      <c r="D36" s="13">
        <v>42401</v>
      </c>
      <c r="E36">
        <v>113</v>
      </c>
      <c r="F36">
        <v>4</v>
      </c>
      <c r="G36" s="14">
        <v>484</v>
      </c>
      <c r="H36" s="14">
        <v>116.44</v>
      </c>
      <c r="I36" s="17">
        <f>IF(MarketingData[Signups]&gt;0,H36/E36,"N/A")</f>
        <v>1.0304424778761061</v>
      </c>
      <c r="J36" s="17" t="str">
        <f>IF(ISNUMBER(MarketingData[Cost / Signup]), IF(MarketingData[Cost / Signup]&gt;1.5,"high",IF(MarketingData[Cost / Signup]&gt;0.5,"medium","low")),"unsuccessful")</f>
        <v>medium</v>
      </c>
      <c r="K36" s="14">
        <f>IF(MarketingData[Conv.]&gt;0, MarketingData[Sales]/MarketingData[Conv.], "N/A")</f>
        <v>121</v>
      </c>
      <c r="L36" s="14" t="str">
        <f>IF(ISNUMBER(MarketingData[Sales / Conv]), IF(MarketingData[Sales / Conv]&gt;200, "high", IF(MarketingData[Sales / Conv]&gt;75,"medium","low")),"N/A")</f>
        <v>medium</v>
      </c>
    </row>
    <row r="37" spans="1:12" x14ac:dyDescent="0.3">
      <c r="A37" t="s">
        <v>57</v>
      </c>
      <c r="B37" t="s">
        <v>16</v>
      </c>
      <c r="C37" t="s">
        <v>8</v>
      </c>
      <c r="D37" s="13">
        <v>42401</v>
      </c>
      <c r="E37">
        <v>83</v>
      </c>
      <c r="F37">
        <v>2</v>
      </c>
      <c r="G37" s="14">
        <v>482.7</v>
      </c>
      <c r="H37" s="14">
        <v>64.5</v>
      </c>
      <c r="I37" s="17">
        <f>IF(MarketingData[Signups]&gt;0,H37/E37,"N/A")</f>
        <v>0.77710843373493976</v>
      </c>
      <c r="J37" s="17" t="str">
        <f>IF(ISNUMBER(MarketingData[Cost / Signup]), IF(MarketingData[Cost / Signup]&gt;1.5,"high",IF(MarketingData[Cost / Signup]&gt;0.5,"medium","low")),"unsuccessful")</f>
        <v>medium</v>
      </c>
      <c r="K37" s="14">
        <f>IF(MarketingData[Conv.]&gt;0, MarketingData[Sales]/MarketingData[Conv.], "N/A")</f>
        <v>241.35</v>
      </c>
      <c r="L37" s="14" t="str">
        <f>IF(ISNUMBER(MarketingData[Sales / Conv]), IF(MarketingData[Sales / Conv]&gt;200, "high", IF(MarketingData[Sales / Conv]&gt;75,"medium","low")),"N/A")</f>
        <v>high</v>
      </c>
    </row>
    <row r="38" spans="1:12" x14ac:dyDescent="0.3">
      <c r="A38" t="s">
        <v>58</v>
      </c>
      <c r="B38" t="s">
        <v>16</v>
      </c>
      <c r="C38" t="s">
        <v>4</v>
      </c>
      <c r="D38" s="13">
        <v>42430</v>
      </c>
      <c r="E38">
        <v>84</v>
      </c>
      <c r="F38">
        <v>4</v>
      </c>
      <c r="G38" s="14">
        <v>470.59</v>
      </c>
      <c r="H38" s="14">
        <v>57.3</v>
      </c>
      <c r="I38" s="17">
        <f>IF(MarketingData[Signups]&gt;0,H38/E38,"N/A")</f>
        <v>0.68214285714285716</v>
      </c>
      <c r="J38" s="17" t="str">
        <f>IF(ISNUMBER(MarketingData[Cost / Signup]), IF(MarketingData[Cost / Signup]&gt;1.5,"high",IF(MarketingData[Cost / Signup]&gt;0.5,"medium","low")),"unsuccessful")</f>
        <v>medium</v>
      </c>
      <c r="K38" s="14">
        <f>IF(MarketingData[Conv.]&gt;0, MarketingData[Sales]/MarketingData[Conv.], "N/A")</f>
        <v>117.64749999999999</v>
      </c>
      <c r="L38" s="14" t="str">
        <f>IF(ISNUMBER(MarketingData[Sales / Conv]), IF(MarketingData[Sales / Conv]&gt;200, "high", IF(MarketingData[Sales / Conv]&gt;75,"medium","low")),"N/A")</f>
        <v>medium</v>
      </c>
    </row>
    <row r="39" spans="1:12" x14ac:dyDescent="0.3">
      <c r="A39" t="s">
        <v>59</v>
      </c>
      <c r="B39" t="s">
        <v>16</v>
      </c>
      <c r="C39" t="s">
        <v>2</v>
      </c>
      <c r="D39" s="13">
        <v>42370</v>
      </c>
      <c r="E39">
        <v>270</v>
      </c>
      <c r="F39">
        <v>6</v>
      </c>
      <c r="G39" s="14">
        <v>467.83</v>
      </c>
      <c r="H39" s="14">
        <v>295.19</v>
      </c>
      <c r="I39" s="17">
        <f>IF(MarketingData[Signups]&gt;0,H39/E39,"N/A")</f>
        <v>1.0932962962962962</v>
      </c>
      <c r="J39" s="17" t="str">
        <f>IF(ISNUMBER(MarketingData[Cost / Signup]), IF(MarketingData[Cost / Signup]&gt;1.5,"high",IF(MarketingData[Cost / Signup]&gt;0.5,"medium","low")),"unsuccessful")</f>
        <v>medium</v>
      </c>
      <c r="K39" s="14">
        <f>IF(MarketingData[Conv.]&gt;0, MarketingData[Sales]/MarketingData[Conv.], "N/A")</f>
        <v>77.971666666666664</v>
      </c>
      <c r="L39" s="14" t="str">
        <f>IF(ISNUMBER(MarketingData[Sales / Conv]), IF(MarketingData[Sales / Conv]&gt;200, "high", IF(MarketingData[Sales / Conv]&gt;75,"medium","low")),"N/A")</f>
        <v>medium</v>
      </c>
    </row>
    <row r="40" spans="1:12" x14ac:dyDescent="0.3">
      <c r="A40" t="s">
        <v>60</v>
      </c>
      <c r="B40" t="s">
        <v>13</v>
      </c>
      <c r="C40" t="s">
        <v>4</v>
      </c>
      <c r="D40" s="13">
        <v>42430</v>
      </c>
      <c r="E40">
        <v>51</v>
      </c>
      <c r="F40">
        <v>2</v>
      </c>
      <c r="G40" s="14">
        <v>458</v>
      </c>
      <c r="H40" s="14">
        <v>89.58</v>
      </c>
      <c r="I40" s="17">
        <f>IF(MarketingData[Signups]&gt;0,H40/E40,"N/A")</f>
        <v>1.756470588235294</v>
      </c>
      <c r="J40" s="17" t="str">
        <f>IF(ISNUMBER(MarketingData[Cost / Signup]), IF(MarketingData[Cost / Signup]&gt;1.5,"high",IF(MarketingData[Cost / Signup]&gt;0.5,"medium","low")),"unsuccessful")</f>
        <v>high</v>
      </c>
      <c r="K40" s="14">
        <f>IF(MarketingData[Conv.]&gt;0, MarketingData[Sales]/MarketingData[Conv.], "N/A")</f>
        <v>229</v>
      </c>
      <c r="L40" s="14" t="str">
        <f>IF(ISNUMBER(MarketingData[Sales / Conv]), IF(MarketingData[Sales / Conv]&gt;200, "high", IF(MarketingData[Sales / Conv]&gt;75,"medium","low")),"N/A")</f>
        <v>high</v>
      </c>
    </row>
    <row r="41" spans="1:12" x14ac:dyDescent="0.3">
      <c r="A41" t="s">
        <v>61</v>
      </c>
      <c r="B41" t="s">
        <v>16</v>
      </c>
      <c r="C41" t="s">
        <v>2</v>
      </c>
      <c r="D41" s="13">
        <v>42401</v>
      </c>
      <c r="E41">
        <v>28</v>
      </c>
      <c r="F41">
        <v>2</v>
      </c>
      <c r="G41" s="14">
        <v>435</v>
      </c>
      <c r="H41" s="14">
        <v>49.76</v>
      </c>
      <c r="I41" s="17">
        <f>IF(MarketingData[Signups]&gt;0,H41/E41,"N/A")</f>
        <v>1.7771428571428571</v>
      </c>
      <c r="J41" s="17" t="str">
        <f>IF(ISNUMBER(MarketingData[Cost / Signup]), IF(MarketingData[Cost / Signup]&gt;1.5,"high",IF(MarketingData[Cost / Signup]&gt;0.5,"medium","low")),"unsuccessful")</f>
        <v>high</v>
      </c>
      <c r="K41" s="14">
        <f>IF(MarketingData[Conv.]&gt;0, MarketingData[Sales]/MarketingData[Conv.], "N/A")</f>
        <v>217.5</v>
      </c>
      <c r="L41" s="14" t="str">
        <f>IF(ISNUMBER(MarketingData[Sales / Conv]), IF(MarketingData[Sales / Conv]&gt;200, "high", IF(MarketingData[Sales / Conv]&gt;75,"medium","low")),"N/A")</f>
        <v>high</v>
      </c>
    </row>
    <row r="42" spans="1:12" x14ac:dyDescent="0.3">
      <c r="A42" t="s">
        <v>62</v>
      </c>
      <c r="B42" t="s">
        <v>16</v>
      </c>
      <c r="C42" t="s">
        <v>3</v>
      </c>
      <c r="D42" s="13">
        <v>42401</v>
      </c>
      <c r="E42">
        <v>245</v>
      </c>
      <c r="F42">
        <v>5</v>
      </c>
      <c r="G42" s="14">
        <v>425</v>
      </c>
      <c r="H42" s="14">
        <v>129.97</v>
      </c>
      <c r="I42" s="17">
        <f>IF(MarketingData[Signups]&gt;0,H42/E42,"N/A")</f>
        <v>0.53048979591836731</v>
      </c>
      <c r="J42" s="17" t="str">
        <f>IF(ISNUMBER(MarketingData[Cost / Signup]), IF(MarketingData[Cost / Signup]&gt;1.5,"high",IF(MarketingData[Cost / Signup]&gt;0.5,"medium","low")),"unsuccessful")</f>
        <v>medium</v>
      </c>
      <c r="K42" s="14">
        <f>IF(MarketingData[Conv.]&gt;0, MarketingData[Sales]/MarketingData[Conv.], "N/A")</f>
        <v>85</v>
      </c>
      <c r="L42" s="14" t="str">
        <f>IF(ISNUMBER(MarketingData[Sales / Conv]), IF(MarketingData[Sales / Conv]&gt;200, "high", IF(MarketingData[Sales / Conv]&gt;75,"medium","low")),"N/A")</f>
        <v>medium</v>
      </c>
    </row>
    <row r="43" spans="1:12" x14ac:dyDescent="0.3">
      <c r="A43" t="s">
        <v>63</v>
      </c>
      <c r="B43" t="s">
        <v>14</v>
      </c>
      <c r="C43" t="s">
        <v>8</v>
      </c>
      <c r="D43" s="13">
        <v>42430</v>
      </c>
      <c r="E43">
        <v>51</v>
      </c>
      <c r="F43">
        <v>3</v>
      </c>
      <c r="G43" s="14">
        <v>413</v>
      </c>
      <c r="H43" s="14">
        <v>67</v>
      </c>
      <c r="I43" s="17">
        <f>IF(MarketingData[Signups]&gt;0,H43/E43,"N/A")</f>
        <v>1.3137254901960784</v>
      </c>
      <c r="J43" s="17" t="str">
        <f>IF(ISNUMBER(MarketingData[Cost / Signup]), IF(MarketingData[Cost / Signup]&gt;1.5,"high",IF(MarketingData[Cost / Signup]&gt;0.5,"medium","low")),"unsuccessful")</f>
        <v>medium</v>
      </c>
      <c r="K43" s="14">
        <f>IF(MarketingData[Conv.]&gt;0, MarketingData[Sales]/MarketingData[Conv.], "N/A")</f>
        <v>137.66666666666666</v>
      </c>
      <c r="L43" s="14" t="str">
        <f>IF(ISNUMBER(MarketingData[Sales / Conv]), IF(MarketingData[Sales / Conv]&gt;200, "high", IF(MarketingData[Sales / Conv]&gt;75,"medium","low")),"N/A")</f>
        <v>medium</v>
      </c>
    </row>
    <row r="44" spans="1:12" x14ac:dyDescent="0.3">
      <c r="A44" t="s">
        <v>64</v>
      </c>
      <c r="B44" t="s">
        <v>14</v>
      </c>
      <c r="C44" t="s">
        <v>8</v>
      </c>
      <c r="D44" s="13">
        <v>42430</v>
      </c>
      <c r="E44">
        <v>266</v>
      </c>
      <c r="F44">
        <v>6</v>
      </c>
      <c r="G44" s="14">
        <v>387.5</v>
      </c>
      <c r="H44" s="14">
        <v>115.41</v>
      </c>
      <c r="I44" s="17">
        <f>IF(MarketingData[Signups]&gt;0,H44/E44,"N/A")</f>
        <v>0.4338721804511278</v>
      </c>
      <c r="J44" s="17" t="str">
        <f>IF(ISNUMBER(MarketingData[Cost / Signup]), IF(MarketingData[Cost / Signup]&gt;1.5,"high",IF(MarketingData[Cost / Signup]&gt;0.5,"medium","low")),"unsuccessful")</f>
        <v>low</v>
      </c>
      <c r="K44" s="14">
        <f>IF(MarketingData[Conv.]&gt;0, MarketingData[Sales]/MarketingData[Conv.], "N/A")</f>
        <v>64.583333333333329</v>
      </c>
      <c r="L44" s="14" t="str">
        <f>IF(ISNUMBER(MarketingData[Sales / Conv]), IF(MarketingData[Sales / Conv]&gt;200, "high", IF(MarketingData[Sales / Conv]&gt;75,"medium","low")),"N/A")</f>
        <v>low</v>
      </c>
    </row>
    <row r="45" spans="1:12" x14ac:dyDescent="0.3">
      <c r="A45" t="s">
        <v>65</v>
      </c>
      <c r="B45" t="s">
        <v>16</v>
      </c>
      <c r="C45" t="s">
        <v>3</v>
      </c>
      <c r="D45" s="13">
        <v>42401</v>
      </c>
      <c r="E45">
        <v>158</v>
      </c>
      <c r="F45">
        <v>4</v>
      </c>
      <c r="G45" s="14">
        <v>386.93</v>
      </c>
      <c r="H45" s="14">
        <v>100.93</v>
      </c>
      <c r="I45" s="17">
        <f>IF(MarketingData[Signups]&gt;0,H45/E45,"N/A")</f>
        <v>0.63879746835443041</v>
      </c>
      <c r="J45" s="17" t="str">
        <f>IF(ISNUMBER(MarketingData[Cost / Signup]), IF(MarketingData[Cost / Signup]&gt;1.5,"high",IF(MarketingData[Cost / Signup]&gt;0.5,"medium","low")),"unsuccessful")</f>
        <v>medium</v>
      </c>
      <c r="K45" s="14">
        <f>IF(MarketingData[Conv.]&gt;0, MarketingData[Sales]/MarketingData[Conv.], "N/A")</f>
        <v>96.732500000000002</v>
      </c>
      <c r="L45" s="14" t="str">
        <f>IF(ISNUMBER(MarketingData[Sales / Conv]), IF(MarketingData[Sales / Conv]&gt;200, "high", IF(MarketingData[Sales / Conv]&gt;75,"medium","low")),"N/A")</f>
        <v>medium</v>
      </c>
    </row>
    <row r="46" spans="1:12" x14ac:dyDescent="0.3">
      <c r="A46" t="s">
        <v>66</v>
      </c>
      <c r="B46" t="s">
        <v>16</v>
      </c>
      <c r="C46" t="s">
        <v>8</v>
      </c>
      <c r="D46" s="13">
        <v>42370</v>
      </c>
      <c r="E46">
        <v>205</v>
      </c>
      <c r="F46">
        <v>3</v>
      </c>
      <c r="G46" s="14">
        <v>383.99</v>
      </c>
      <c r="H46" s="14">
        <v>37.36</v>
      </c>
      <c r="I46" s="17">
        <f>IF(MarketingData[Signups]&gt;0,H46/E46,"N/A")</f>
        <v>0.18224390243902439</v>
      </c>
      <c r="J46" s="17" t="str">
        <f>IF(ISNUMBER(MarketingData[Cost / Signup]), IF(MarketingData[Cost / Signup]&gt;1.5,"high",IF(MarketingData[Cost / Signup]&gt;0.5,"medium","low")),"unsuccessful")</f>
        <v>low</v>
      </c>
      <c r="K46" s="14">
        <f>IF(MarketingData[Conv.]&gt;0, MarketingData[Sales]/MarketingData[Conv.], "N/A")</f>
        <v>127.99666666666667</v>
      </c>
      <c r="L46" s="14" t="str">
        <f>IF(ISNUMBER(MarketingData[Sales / Conv]), IF(MarketingData[Sales / Conv]&gt;200, "high", IF(MarketingData[Sales / Conv]&gt;75,"medium","low")),"N/A")</f>
        <v>medium</v>
      </c>
    </row>
    <row r="47" spans="1:12" x14ac:dyDescent="0.3">
      <c r="A47" t="s">
        <v>67</v>
      </c>
      <c r="B47" t="s">
        <v>16</v>
      </c>
      <c r="C47" t="s">
        <v>3</v>
      </c>
      <c r="D47" s="13">
        <v>42370</v>
      </c>
      <c r="E47">
        <v>210</v>
      </c>
      <c r="F47">
        <v>4</v>
      </c>
      <c r="G47" s="14">
        <v>377.96</v>
      </c>
      <c r="H47" s="14">
        <v>107.2</v>
      </c>
      <c r="I47" s="17">
        <f>IF(MarketingData[Signups]&gt;0,H47/E47,"N/A")</f>
        <v>0.51047619047619053</v>
      </c>
      <c r="J47" s="17" t="str">
        <f>IF(ISNUMBER(MarketingData[Cost / Signup]), IF(MarketingData[Cost / Signup]&gt;1.5,"high",IF(MarketingData[Cost / Signup]&gt;0.5,"medium","low")),"unsuccessful")</f>
        <v>medium</v>
      </c>
      <c r="K47" s="14">
        <f>IF(MarketingData[Conv.]&gt;0, MarketingData[Sales]/MarketingData[Conv.], "N/A")</f>
        <v>94.49</v>
      </c>
      <c r="L47" s="14" t="str">
        <f>IF(ISNUMBER(MarketingData[Sales / Conv]), IF(MarketingData[Sales / Conv]&gt;200, "high", IF(MarketingData[Sales / Conv]&gt;75,"medium","low")),"N/A")</f>
        <v>medium</v>
      </c>
    </row>
    <row r="48" spans="1:12" x14ac:dyDescent="0.3">
      <c r="A48" t="s">
        <v>68</v>
      </c>
      <c r="B48" t="s">
        <v>10</v>
      </c>
      <c r="C48" t="s">
        <v>8</v>
      </c>
      <c r="D48" s="13">
        <v>42370</v>
      </c>
      <c r="E48">
        <v>57</v>
      </c>
      <c r="F48">
        <v>6</v>
      </c>
      <c r="G48" s="14">
        <v>375</v>
      </c>
      <c r="H48" s="14">
        <v>41.87</v>
      </c>
      <c r="I48" s="17">
        <f>IF(MarketingData[Signups]&gt;0,H48/E48,"N/A")</f>
        <v>0.73456140350877186</v>
      </c>
      <c r="J48" s="17" t="str">
        <f>IF(ISNUMBER(MarketingData[Cost / Signup]), IF(MarketingData[Cost / Signup]&gt;1.5,"high",IF(MarketingData[Cost / Signup]&gt;0.5,"medium","low")),"unsuccessful")</f>
        <v>medium</v>
      </c>
      <c r="K48" s="14">
        <f>IF(MarketingData[Conv.]&gt;0, MarketingData[Sales]/MarketingData[Conv.], "N/A")</f>
        <v>62.5</v>
      </c>
      <c r="L48" s="14" t="str">
        <f>IF(ISNUMBER(MarketingData[Sales / Conv]), IF(MarketingData[Sales / Conv]&gt;200, "high", IF(MarketingData[Sales / Conv]&gt;75,"medium","low")),"N/A")</f>
        <v>low</v>
      </c>
    </row>
    <row r="49" spans="1:12" x14ac:dyDescent="0.3">
      <c r="A49" t="s">
        <v>69</v>
      </c>
      <c r="B49" t="s">
        <v>10</v>
      </c>
      <c r="C49" t="s">
        <v>8</v>
      </c>
      <c r="D49" s="13">
        <v>42430</v>
      </c>
      <c r="E49">
        <v>43</v>
      </c>
      <c r="F49">
        <v>4</v>
      </c>
      <c r="G49" s="14">
        <v>370</v>
      </c>
      <c r="H49" s="14">
        <v>23.27</v>
      </c>
      <c r="I49" s="17">
        <f>IF(MarketingData[Signups]&gt;0,H49/E49,"N/A")</f>
        <v>0.54116279069767437</v>
      </c>
      <c r="J49" s="17" t="str">
        <f>IF(ISNUMBER(MarketingData[Cost / Signup]), IF(MarketingData[Cost / Signup]&gt;1.5,"high",IF(MarketingData[Cost / Signup]&gt;0.5,"medium","low")),"unsuccessful")</f>
        <v>medium</v>
      </c>
      <c r="K49" s="14">
        <f>IF(MarketingData[Conv.]&gt;0, MarketingData[Sales]/MarketingData[Conv.], "N/A")</f>
        <v>92.5</v>
      </c>
      <c r="L49" s="14" t="str">
        <f>IF(ISNUMBER(MarketingData[Sales / Conv]), IF(MarketingData[Sales / Conv]&gt;200, "high", IF(MarketingData[Sales / Conv]&gt;75,"medium","low")),"N/A")</f>
        <v>medium</v>
      </c>
    </row>
    <row r="50" spans="1:12" x14ac:dyDescent="0.3">
      <c r="A50" t="s">
        <v>70</v>
      </c>
      <c r="B50" t="s">
        <v>14</v>
      </c>
      <c r="C50" t="s">
        <v>8</v>
      </c>
      <c r="D50" s="13">
        <v>42430</v>
      </c>
      <c r="E50">
        <v>35</v>
      </c>
      <c r="F50">
        <v>2</v>
      </c>
      <c r="G50" s="14">
        <v>367</v>
      </c>
      <c r="H50" s="14">
        <v>4.57</v>
      </c>
      <c r="I50" s="17">
        <f>IF(MarketingData[Signups]&gt;0,H50/E50,"N/A")</f>
        <v>0.13057142857142859</v>
      </c>
      <c r="J50" s="17" t="str">
        <f>IF(ISNUMBER(MarketingData[Cost / Signup]), IF(MarketingData[Cost / Signup]&gt;1.5,"high",IF(MarketingData[Cost / Signup]&gt;0.5,"medium","low")),"unsuccessful")</f>
        <v>low</v>
      </c>
      <c r="K50" s="14">
        <f>IF(MarketingData[Conv.]&gt;0, MarketingData[Sales]/MarketingData[Conv.], "N/A")</f>
        <v>183.5</v>
      </c>
      <c r="L50" s="14" t="str">
        <f>IF(ISNUMBER(MarketingData[Sales / Conv]), IF(MarketingData[Sales / Conv]&gt;200, "high", IF(MarketingData[Sales / Conv]&gt;75,"medium","low")),"N/A")</f>
        <v>medium</v>
      </c>
    </row>
    <row r="51" spans="1:12" x14ac:dyDescent="0.3">
      <c r="A51" t="s">
        <v>71</v>
      </c>
      <c r="B51" t="s">
        <v>16</v>
      </c>
      <c r="C51" t="s">
        <v>2</v>
      </c>
      <c r="D51" s="13">
        <v>42370</v>
      </c>
      <c r="E51">
        <v>108</v>
      </c>
      <c r="F51">
        <v>6</v>
      </c>
      <c r="G51" s="14">
        <v>360.9</v>
      </c>
      <c r="H51" s="14">
        <v>133.24</v>
      </c>
      <c r="I51" s="17">
        <f>IF(MarketingData[Signups]&gt;0,H51/E51,"N/A")</f>
        <v>1.2337037037037037</v>
      </c>
      <c r="J51" s="17" t="str">
        <f>IF(ISNUMBER(MarketingData[Cost / Signup]), IF(MarketingData[Cost / Signup]&gt;1.5,"high",IF(MarketingData[Cost / Signup]&gt;0.5,"medium","low")),"unsuccessful")</f>
        <v>medium</v>
      </c>
      <c r="K51" s="14">
        <f>IF(MarketingData[Conv.]&gt;0, MarketingData[Sales]/MarketingData[Conv.], "N/A")</f>
        <v>60.15</v>
      </c>
      <c r="L51" s="14" t="str">
        <f>IF(ISNUMBER(MarketingData[Sales / Conv]), IF(MarketingData[Sales / Conv]&gt;200, "high", IF(MarketingData[Sales / Conv]&gt;75,"medium","low")),"N/A")</f>
        <v>low</v>
      </c>
    </row>
    <row r="52" spans="1:12" x14ac:dyDescent="0.3">
      <c r="A52" t="s">
        <v>72</v>
      </c>
      <c r="B52" t="s">
        <v>16</v>
      </c>
      <c r="C52" t="s">
        <v>3</v>
      </c>
      <c r="D52" s="13">
        <v>42370</v>
      </c>
      <c r="E52">
        <v>213</v>
      </c>
      <c r="F52">
        <v>6</v>
      </c>
      <c r="G52" s="14">
        <v>349.48</v>
      </c>
      <c r="H52" s="14">
        <v>65.12</v>
      </c>
      <c r="I52" s="17">
        <f>IF(MarketingData[Signups]&gt;0,H52/E52,"N/A")</f>
        <v>0.30572769953051643</v>
      </c>
      <c r="J52" s="17" t="str">
        <f>IF(ISNUMBER(MarketingData[Cost / Signup]), IF(MarketingData[Cost / Signup]&gt;1.5,"high",IF(MarketingData[Cost / Signup]&gt;0.5,"medium","low")),"unsuccessful")</f>
        <v>low</v>
      </c>
      <c r="K52" s="14">
        <f>IF(MarketingData[Conv.]&gt;0, MarketingData[Sales]/MarketingData[Conv.], "N/A")</f>
        <v>58.24666666666667</v>
      </c>
      <c r="L52" s="14" t="str">
        <f>IF(ISNUMBER(MarketingData[Sales / Conv]), IF(MarketingData[Sales / Conv]&gt;200, "high", IF(MarketingData[Sales / Conv]&gt;75,"medium","low")),"N/A")</f>
        <v>low</v>
      </c>
    </row>
    <row r="53" spans="1:12" x14ac:dyDescent="0.3">
      <c r="A53" t="s">
        <v>73</v>
      </c>
      <c r="B53" t="s">
        <v>13</v>
      </c>
      <c r="C53" t="s">
        <v>4</v>
      </c>
      <c r="D53" s="13">
        <v>42430</v>
      </c>
      <c r="E53">
        <v>9</v>
      </c>
      <c r="F53">
        <v>1</v>
      </c>
      <c r="G53" s="14">
        <v>349</v>
      </c>
      <c r="H53" s="14">
        <v>12.46</v>
      </c>
      <c r="I53" s="17">
        <f>IF(MarketingData[Signups]&gt;0,H53/E53,"N/A")</f>
        <v>1.3844444444444446</v>
      </c>
      <c r="J53" s="17" t="str">
        <f>IF(ISNUMBER(MarketingData[Cost / Signup]), IF(MarketingData[Cost / Signup]&gt;1.5,"high",IF(MarketingData[Cost / Signup]&gt;0.5,"medium","low")),"unsuccessful")</f>
        <v>medium</v>
      </c>
      <c r="K53" s="14">
        <f>IF(MarketingData[Conv.]&gt;0, MarketingData[Sales]/MarketingData[Conv.], "N/A")</f>
        <v>349</v>
      </c>
      <c r="L53" s="14" t="str">
        <f>IF(ISNUMBER(MarketingData[Sales / Conv]), IF(MarketingData[Sales / Conv]&gt;200, "high", IF(MarketingData[Sales / Conv]&gt;75,"medium","low")),"N/A")</f>
        <v>high</v>
      </c>
    </row>
    <row r="54" spans="1:12" x14ac:dyDescent="0.3">
      <c r="A54" t="s">
        <v>74</v>
      </c>
      <c r="B54" t="s">
        <v>13</v>
      </c>
      <c r="C54" t="s">
        <v>4</v>
      </c>
      <c r="D54" s="13">
        <v>42401</v>
      </c>
      <c r="E54">
        <v>97</v>
      </c>
      <c r="F54">
        <v>7</v>
      </c>
      <c r="G54" s="14">
        <v>336.3</v>
      </c>
      <c r="H54" s="14">
        <v>402.19</v>
      </c>
      <c r="I54" s="17">
        <f>IF(MarketingData[Signups]&gt;0,H54/E54,"N/A")</f>
        <v>4.1462886597938144</v>
      </c>
      <c r="J54" s="17" t="str">
        <f>IF(ISNUMBER(MarketingData[Cost / Signup]), IF(MarketingData[Cost / Signup]&gt;1.5,"high",IF(MarketingData[Cost / Signup]&gt;0.5,"medium","low")),"unsuccessful")</f>
        <v>high</v>
      </c>
      <c r="K54" s="14">
        <f>IF(MarketingData[Conv.]&gt;0, MarketingData[Sales]/MarketingData[Conv.], "N/A")</f>
        <v>48.042857142857144</v>
      </c>
      <c r="L54" s="14" t="str">
        <f>IF(ISNUMBER(MarketingData[Sales / Conv]), IF(MarketingData[Sales / Conv]&gt;200, "high", IF(MarketingData[Sales / Conv]&gt;75,"medium","low")),"N/A")</f>
        <v>low</v>
      </c>
    </row>
    <row r="55" spans="1:12" x14ac:dyDescent="0.3">
      <c r="A55" t="s">
        <v>75</v>
      </c>
      <c r="B55" t="s">
        <v>14</v>
      </c>
      <c r="C55" t="s">
        <v>8</v>
      </c>
      <c r="D55" s="13">
        <v>42401</v>
      </c>
      <c r="E55">
        <v>291</v>
      </c>
      <c r="F55">
        <v>2</v>
      </c>
      <c r="G55" s="14">
        <v>333.5</v>
      </c>
      <c r="H55" s="14">
        <v>111.46</v>
      </c>
      <c r="I55" s="17">
        <f>IF(MarketingData[Signups]&gt;0,H55/E55,"N/A")</f>
        <v>0.38302405498281783</v>
      </c>
      <c r="J55" s="17" t="str">
        <f>IF(ISNUMBER(MarketingData[Cost / Signup]), IF(MarketingData[Cost / Signup]&gt;1.5,"high",IF(MarketingData[Cost / Signup]&gt;0.5,"medium","low")),"unsuccessful")</f>
        <v>low</v>
      </c>
      <c r="K55" s="14">
        <f>IF(MarketingData[Conv.]&gt;0, MarketingData[Sales]/MarketingData[Conv.], "N/A")</f>
        <v>166.75</v>
      </c>
      <c r="L55" s="14" t="str">
        <f>IF(ISNUMBER(MarketingData[Sales / Conv]), IF(MarketingData[Sales / Conv]&gt;200, "high", IF(MarketingData[Sales / Conv]&gt;75,"medium","low")),"N/A")</f>
        <v>medium</v>
      </c>
    </row>
    <row r="56" spans="1:12" x14ac:dyDescent="0.3">
      <c r="A56" t="s">
        <v>76</v>
      </c>
      <c r="B56" t="s">
        <v>14</v>
      </c>
      <c r="C56" t="s">
        <v>4</v>
      </c>
      <c r="D56" s="13">
        <v>42430</v>
      </c>
      <c r="E56">
        <v>177</v>
      </c>
      <c r="F56">
        <v>8</v>
      </c>
      <c r="G56" s="14">
        <v>325.7</v>
      </c>
      <c r="H56" s="14">
        <v>282</v>
      </c>
      <c r="I56" s="17">
        <f>IF(MarketingData[Signups]&gt;0,H56/E56,"N/A")</f>
        <v>1.5932203389830508</v>
      </c>
      <c r="J56" s="17" t="str">
        <f>IF(ISNUMBER(MarketingData[Cost / Signup]), IF(MarketingData[Cost / Signup]&gt;1.5,"high",IF(MarketingData[Cost / Signup]&gt;0.5,"medium","low")),"unsuccessful")</f>
        <v>high</v>
      </c>
      <c r="K56" s="14">
        <f>IF(MarketingData[Conv.]&gt;0, MarketingData[Sales]/MarketingData[Conv.], "N/A")</f>
        <v>40.712499999999999</v>
      </c>
      <c r="L56" s="14" t="str">
        <f>IF(ISNUMBER(MarketingData[Sales / Conv]), IF(MarketingData[Sales / Conv]&gt;200, "high", IF(MarketingData[Sales / Conv]&gt;75,"medium","low")),"N/A")</f>
        <v>low</v>
      </c>
    </row>
    <row r="57" spans="1:12" x14ac:dyDescent="0.3">
      <c r="A57" t="s">
        <v>77</v>
      </c>
      <c r="B57" t="s">
        <v>14</v>
      </c>
      <c r="C57" t="s">
        <v>8</v>
      </c>
      <c r="D57" s="13">
        <v>42430</v>
      </c>
      <c r="E57">
        <v>92</v>
      </c>
      <c r="F57">
        <v>4</v>
      </c>
      <c r="G57" s="14">
        <v>313</v>
      </c>
      <c r="H57" s="14">
        <v>48.32</v>
      </c>
      <c r="I57" s="17">
        <f>IF(MarketingData[Signups]&gt;0,H57/E57,"N/A")</f>
        <v>0.52521739130434786</v>
      </c>
      <c r="J57" s="17" t="str">
        <f>IF(ISNUMBER(MarketingData[Cost / Signup]), IF(MarketingData[Cost / Signup]&gt;1.5,"high",IF(MarketingData[Cost / Signup]&gt;0.5,"medium","low")),"unsuccessful")</f>
        <v>medium</v>
      </c>
      <c r="K57" s="14">
        <f>IF(MarketingData[Conv.]&gt;0, MarketingData[Sales]/MarketingData[Conv.], "N/A")</f>
        <v>78.25</v>
      </c>
      <c r="L57" s="14" t="str">
        <f>IF(ISNUMBER(MarketingData[Sales / Conv]), IF(MarketingData[Sales / Conv]&gt;200, "high", IF(MarketingData[Sales / Conv]&gt;75,"medium","low")),"N/A")</f>
        <v>medium</v>
      </c>
    </row>
    <row r="58" spans="1:12" x14ac:dyDescent="0.3">
      <c r="A58" t="s">
        <v>78</v>
      </c>
      <c r="B58" t="s">
        <v>14</v>
      </c>
      <c r="C58" t="s">
        <v>8</v>
      </c>
      <c r="D58" s="13">
        <v>42401</v>
      </c>
      <c r="E58">
        <v>91</v>
      </c>
      <c r="F58">
        <v>4</v>
      </c>
      <c r="G58" s="14">
        <v>307.49</v>
      </c>
      <c r="H58" s="14">
        <v>202.01</v>
      </c>
      <c r="I58" s="17">
        <f>IF(MarketingData[Signups]&gt;0,H58/E58,"N/A")</f>
        <v>2.2198901098901098</v>
      </c>
      <c r="J58" s="17" t="str">
        <f>IF(ISNUMBER(MarketingData[Cost / Signup]), IF(MarketingData[Cost / Signup]&gt;1.5,"high",IF(MarketingData[Cost / Signup]&gt;0.5,"medium","low")),"unsuccessful")</f>
        <v>high</v>
      </c>
      <c r="K58" s="14">
        <f>IF(MarketingData[Conv.]&gt;0, MarketingData[Sales]/MarketingData[Conv.], "N/A")</f>
        <v>76.872500000000002</v>
      </c>
      <c r="L58" s="14" t="str">
        <f>IF(ISNUMBER(MarketingData[Sales / Conv]), IF(MarketingData[Sales / Conv]&gt;200, "high", IF(MarketingData[Sales / Conv]&gt;75,"medium","low")),"N/A")</f>
        <v>medium</v>
      </c>
    </row>
    <row r="59" spans="1:12" x14ac:dyDescent="0.3">
      <c r="A59" t="s">
        <v>79</v>
      </c>
      <c r="B59" t="s">
        <v>14</v>
      </c>
      <c r="C59" t="s">
        <v>5</v>
      </c>
      <c r="D59" s="13">
        <v>42370</v>
      </c>
      <c r="E59">
        <v>110</v>
      </c>
      <c r="F59">
        <v>2</v>
      </c>
      <c r="G59" s="14">
        <v>298.99</v>
      </c>
      <c r="H59" s="14">
        <v>32.96</v>
      </c>
      <c r="I59" s="17">
        <f>IF(MarketingData[Signups]&gt;0,H59/E59,"N/A")</f>
        <v>0.29963636363636365</v>
      </c>
      <c r="J59" s="17" t="str">
        <f>IF(ISNUMBER(MarketingData[Cost / Signup]), IF(MarketingData[Cost / Signup]&gt;1.5,"high",IF(MarketingData[Cost / Signup]&gt;0.5,"medium","low")),"unsuccessful")</f>
        <v>low</v>
      </c>
      <c r="K59" s="14">
        <f>IF(MarketingData[Conv.]&gt;0, MarketingData[Sales]/MarketingData[Conv.], "N/A")</f>
        <v>149.495</v>
      </c>
      <c r="L59" s="14" t="str">
        <f>IF(ISNUMBER(MarketingData[Sales / Conv]), IF(MarketingData[Sales / Conv]&gt;200, "high", IF(MarketingData[Sales / Conv]&gt;75,"medium","low")),"N/A")</f>
        <v>medium</v>
      </c>
    </row>
    <row r="60" spans="1:12" x14ac:dyDescent="0.3">
      <c r="A60" t="s">
        <v>80</v>
      </c>
      <c r="B60" t="s">
        <v>16</v>
      </c>
      <c r="C60" t="s">
        <v>8</v>
      </c>
      <c r="D60" s="13">
        <v>42370</v>
      </c>
      <c r="E60">
        <v>59</v>
      </c>
      <c r="F60">
        <v>4</v>
      </c>
      <c r="G60" s="14">
        <v>294.19</v>
      </c>
      <c r="H60" s="14">
        <v>34.94</v>
      </c>
      <c r="I60" s="17">
        <f>IF(MarketingData[Signups]&gt;0,H60/E60,"N/A")</f>
        <v>0.59220338983050846</v>
      </c>
      <c r="J60" s="17" t="str">
        <f>IF(ISNUMBER(MarketingData[Cost / Signup]), IF(MarketingData[Cost / Signup]&gt;1.5,"high",IF(MarketingData[Cost / Signup]&gt;0.5,"medium","low")),"unsuccessful")</f>
        <v>medium</v>
      </c>
      <c r="K60" s="14">
        <f>IF(MarketingData[Conv.]&gt;0, MarketingData[Sales]/MarketingData[Conv.], "N/A")</f>
        <v>73.547499999999999</v>
      </c>
      <c r="L60" s="14" t="str">
        <f>IF(ISNUMBER(MarketingData[Sales / Conv]), IF(MarketingData[Sales / Conv]&gt;200, "high", IF(MarketingData[Sales / Conv]&gt;75,"medium","low")),"N/A")</f>
        <v>low</v>
      </c>
    </row>
    <row r="61" spans="1:12" x14ac:dyDescent="0.3">
      <c r="A61" t="s">
        <v>81</v>
      </c>
      <c r="B61" t="s">
        <v>14</v>
      </c>
      <c r="C61" t="s">
        <v>4</v>
      </c>
      <c r="D61" s="13">
        <v>42370</v>
      </c>
      <c r="E61">
        <v>58</v>
      </c>
      <c r="F61">
        <v>3</v>
      </c>
      <c r="G61" s="14">
        <v>277</v>
      </c>
      <c r="H61" s="14">
        <v>45.85</v>
      </c>
      <c r="I61" s="17">
        <f>IF(MarketingData[Signups]&gt;0,H61/E61,"N/A")</f>
        <v>0.79051724137931034</v>
      </c>
      <c r="J61" s="17" t="str">
        <f>IF(ISNUMBER(MarketingData[Cost / Signup]), IF(MarketingData[Cost / Signup]&gt;1.5,"high",IF(MarketingData[Cost / Signup]&gt;0.5,"medium","low")),"unsuccessful")</f>
        <v>medium</v>
      </c>
      <c r="K61" s="14">
        <f>IF(MarketingData[Conv.]&gt;0, MarketingData[Sales]/MarketingData[Conv.], "N/A")</f>
        <v>92.333333333333329</v>
      </c>
      <c r="L61" s="14" t="str">
        <f>IF(ISNUMBER(MarketingData[Sales / Conv]), IF(MarketingData[Sales / Conv]&gt;200, "high", IF(MarketingData[Sales / Conv]&gt;75,"medium","low")),"N/A")</f>
        <v>medium</v>
      </c>
    </row>
    <row r="62" spans="1:12" x14ac:dyDescent="0.3">
      <c r="A62" t="s">
        <v>82</v>
      </c>
      <c r="B62" t="s">
        <v>13</v>
      </c>
      <c r="C62" t="s">
        <v>7</v>
      </c>
      <c r="D62" s="13">
        <v>42401</v>
      </c>
      <c r="E62">
        <v>175</v>
      </c>
      <c r="F62">
        <v>5</v>
      </c>
      <c r="G62" s="14">
        <v>268</v>
      </c>
      <c r="H62" s="14">
        <v>498.68</v>
      </c>
      <c r="I62" s="17">
        <f>IF(MarketingData[Signups]&gt;0,H62/E62,"N/A")</f>
        <v>2.8496000000000001</v>
      </c>
      <c r="J62" s="17" t="str">
        <f>IF(ISNUMBER(MarketingData[Cost / Signup]), IF(MarketingData[Cost / Signup]&gt;1.5,"high",IF(MarketingData[Cost / Signup]&gt;0.5,"medium","low")),"unsuccessful")</f>
        <v>high</v>
      </c>
      <c r="K62" s="14">
        <f>IF(MarketingData[Conv.]&gt;0, MarketingData[Sales]/MarketingData[Conv.], "N/A")</f>
        <v>53.6</v>
      </c>
      <c r="L62" s="14" t="str">
        <f>IF(ISNUMBER(MarketingData[Sales / Conv]), IF(MarketingData[Sales / Conv]&gt;200, "high", IF(MarketingData[Sales / Conv]&gt;75,"medium","low")),"N/A")</f>
        <v>low</v>
      </c>
    </row>
    <row r="63" spans="1:12" x14ac:dyDescent="0.3">
      <c r="A63" t="s">
        <v>83</v>
      </c>
      <c r="B63" t="s">
        <v>16</v>
      </c>
      <c r="C63" t="s">
        <v>8</v>
      </c>
      <c r="D63" s="13">
        <v>42370</v>
      </c>
      <c r="E63">
        <v>52</v>
      </c>
      <c r="F63">
        <v>4</v>
      </c>
      <c r="G63" s="14">
        <v>267</v>
      </c>
      <c r="H63" s="14">
        <v>66.62</v>
      </c>
      <c r="I63" s="17">
        <f>IF(MarketingData[Signups]&gt;0,H63/E63,"N/A")</f>
        <v>1.2811538461538463</v>
      </c>
      <c r="J63" s="17" t="str">
        <f>IF(ISNUMBER(MarketingData[Cost / Signup]), IF(MarketingData[Cost / Signup]&gt;1.5,"high",IF(MarketingData[Cost / Signup]&gt;0.5,"medium","low")),"unsuccessful")</f>
        <v>medium</v>
      </c>
      <c r="K63" s="14">
        <f>IF(MarketingData[Conv.]&gt;0, MarketingData[Sales]/MarketingData[Conv.], "N/A")</f>
        <v>66.75</v>
      </c>
      <c r="L63" s="14" t="str">
        <f>IF(ISNUMBER(MarketingData[Sales / Conv]), IF(MarketingData[Sales / Conv]&gt;200, "high", IF(MarketingData[Sales / Conv]&gt;75,"medium","low")),"N/A")</f>
        <v>low</v>
      </c>
    </row>
    <row r="64" spans="1:12" x14ac:dyDescent="0.3">
      <c r="A64" t="s">
        <v>84</v>
      </c>
      <c r="B64" t="s">
        <v>14</v>
      </c>
      <c r="C64" t="s">
        <v>8</v>
      </c>
      <c r="D64" s="13">
        <v>42401</v>
      </c>
      <c r="E64">
        <v>13</v>
      </c>
      <c r="F64">
        <v>1</v>
      </c>
      <c r="G64" s="14">
        <v>262.5</v>
      </c>
      <c r="H64" s="14">
        <v>8.34</v>
      </c>
      <c r="I64" s="17">
        <f>IF(MarketingData[Signups]&gt;0,H64/E64,"N/A")</f>
        <v>0.6415384615384615</v>
      </c>
      <c r="J64" s="17" t="str">
        <f>IF(ISNUMBER(MarketingData[Cost / Signup]), IF(MarketingData[Cost / Signup]&gt;1.5,"high",IF(MarketingData[Cost / Signup]&gt;0.5,"medium","low")),"unsuccessful")</f>
        <v>medium</v>
      </c>
      <c r="K64" s="14">
        <f>IF(MarketingData[Conv.]&gt;0, MarketingData[Sales]/MarketingData[Conv.], "N/A")</f>
        <v>262.5</v>
      </c>
      <c r="L64" s="14" t="str">
        <f>IF(ISNUMBER(MarketingData[Sales / Conv]), IF(MarketingData[Sales / Conv]&gt;200, "high", IF(MarketingData[Sales / Conv]&gt;75,"medium","low")),"N/A")</f>
        <v>high</v>
      </c>
    </row>
    <row r="65" spans="1:12" x14ac:dyDescent="0.3">
      <c r="A65" t="s">
        <v>85</v>
      </c>
      <c r="B65" t="s">
        <v>14</v>
      </c>
      <c r="C65" t="s">
        <v>6</v>
      </c>
      <c r="D65" s="13">
        <v>42370</v>
      </c>
      <c r="E65">
        <v>4</v>
      </c>
      <c r="F65">
        <v>1</v>
      </c>
      <c r="G65" s="14">
        <v>262</v>
      </c>
      <c r="H65" s="14">
        <v>6.94</v>
      </c>
      <c r="I65" s="17">
        <f>IF(MarketingData[Signups]&gt;0,H65/E65,"N/A")</f>
        <v>1.7350000000000001</v>
      </c>
      <c r="J65" s="17" t="str">
        <f>IF(ISNUMBER(MarketingData[Cost / Signup]), IF(MarketingData[Cost / Signup]&gt;1.5,"high",IF(MarketingData[Cost / Signup]&gt;0.5,"medium","low")),"unsuccessful")</f>
        <v>high</v>
      </c>
      <c r="K65" s="14">
        <f>IF(MarketingData[Conv.]&gt;0, MarketingData[Sales]/MarketingData[Conv.], "N/A")</f>
        <v>262</v>
      </c>
      <c r="L65" s="14" t="str">
        <f>IF(ISNUMBER(MarketingData[Sales / Conv]), IF(MarketingData[Sales / Conv]&gt;200, "high", IF(MarketingData[Sales / Conv]&gt;75,"medium","low")),"N/A")</f>
        <v>high</v>
      </c>
    </row>
    <row r="66" spans="1:12" x14ac:dyDescent="0.3">
      <c r="A66" t="s">
        <v>86</v>
      </c>
      <c r="B66" t="s">
        <v>16</v>
      </c>
      <c r="C66" t="s">
        <v>3</v>
      </c>
      <c r="D66" s="13">
        <v>42370</v>
      </c>
      <c r="E66">
        <v>141</v>
      </c>
      <c r="F66">
        <v>4</v>
      </c>
      <c r="G66" s="14">
        <v>261.7</v>
      </c>
      <c r="H66" s="14">
        <v>119.81</v>
      </c>
      <c r="I66" s="17">
        <f>IF(MarketingData[Signups]&gt;0,H66/E66,"N/A")</f>
        <v>0.84971631205673759</v>
      </c>
      <c r="J66" s="17" t="str">
        <f>IF(ISNUMBER(MarketingData[Cost / Signup]), IF(MarketingData[Cost / Signup]&gt;1.5,"high",IF(MarketingData[Cost / Signup]&gt;0.5,"medium","low")),"unsuccessful")</f>
        <v>medium</v>
      </c>
      <c r="K66" s="14">
        <f>IF(MarketingData[Conv.]&gt;0, MarketingData[Sales]/MarketingData[Conv.], "N/A")</f>
        <v>65.424999999999997</v>
      </c>
      <c r="L66" s="14" t="str">
        <f>IF(ISNUMBER(MarketingData[Sales / Conv]), IF(MarketingData[Sales / Conv]&gt;200, "high", IF(MarketingData[Sales / Conv]&gt;75,"medium","low")),"N/A")</f>
        <v>low</v>
      </c>
    </row>
    <row r="67" spans="1:12" x14ac:dyDescent="0.3">
      <c r="A67" t="s">
        <v>87</v>
      </c>
      <c r="B67" t="s">
        <v>16</v>
      </c>
      <c r="C67" t="s">
        <v>3</v>
      </c>
      <c r="D67" s="13">
        <v>42401</v>
      </c>
      <c r="E67">
        <v>65</v>
      </c>
      <c r="F67">
        <v>1</v>
      </c>
      <c r="G67" s="14">
        <v>260.91000000000003</v>
      </c>
      <c r="H67" s="14">
        <v>38.94</v>
      </c>
      <c r="I67" s="17">
        <f>IF(MarketingData[Signups]&gt;0,H67/E67,"N/A")</f>
        <v>0.59907692307692306</v>
      </c>
      <c r="J67" s="17" t="str">
        <f>IF(ISNUMBER(MarketingData[Cost / Signup]), IF(MarketingData[Cost / Signup]&gt;1.5,"high",IF(MarketingData[Cost / Signup]&gt;0.5,"medium","low")),"unsuccessful")</f>
        <v>medium</v>
      </c>
      <c r="K67" s="14">
        <f>IF(MarketingData[Conv.]&gt;0, MarketingData[Sales]/MarketingData[Conv.], "N/A")</f>
        <v>260.91000000000003</v>
      </c>
      <c r="L67" s="14" t="str">
        <f>IF(ISNUMBER(MarketingData[Sales / Conv]), IF(MarketingData[Sales / Conv]&gt;200, "high", IF(MarketingData[Sales / Conv]&gt;75,"medium","low")),"N/A")</f>
        <v>high</v>
      </c>
    </row>
    <row r="68" spans="1:12" x14ac:dyDescent="0.3">
      <c r="A68" t="s">
        <v>88</v>
      </c>
      <c r="B68" t="s">
        <v>16</v>
      </c>
      <c r="C68" t="s">
        <v>8</v>
      </c>
      <c r="D68" s="13">
        <v>42401</v>
      </c>
      <c r="E68">
        <v>13</v>
      </c>
      <c r="F68">
        <v>1</v>
      </c>
      <c r="G68" s="14">
        <v>260</v>
      </c>
      <c r="H68" s="14">
        <v>22.6</v>
      </c>
      <c r="I68" s="17">
        <f>IF(MarketingData[Signups]&gt;0,H68/E68,"N/A")</f>
        <v>1.7384615384615385</v>
      </c>
      <c r="J68" s="17" t="str">
        <f>IF(ISNUMBER(MarketingData[Cost / Signup]), IF(MarketingData[Cost / Signup]&gt;1.5,"high",IF(MarketingData[Cost / Signup]&gt;0.5,"medium","low")),"unsuccessful")</f>
        <v>high</v>
      </c>
      <c r="K68" s="14">
        <f>IF(MarketingData[Conv.]&gt;0, MarketingData[Sales]/MarketingData[Conv.], "N/A")</f>
        <v>260</v>
      </c>
      <c r="L68" s="14" t="str">
        <f>IF(ISNUMBER(MarketingData[Sales / Conv]), IF(MarketingData[Sales / Conv]&gt;200, "high", IF(MarketingData[Sales / Conv]&gt;75,"medium","low")),"N/A")</f>
        <v>high</v>
      </c>
    </row>
    <row r="69" spans="1:12" x14ac:dyDescent="0.3">
      <c r="A69" t="s">
        <v>89</v>
      </c>
      <c r="B69" t="s">
        <v>13</v>
      </c>
      <c r="C69" t="s">
        <v>4</v>
      </c>
      <c r="D69" s="13">
        <v>42401</v>
      </c>
      <c r="E69">
        <v>44</v>
      </c>
      <c r="F69">
        <v>5</v>
      </c>
      <c r="G69" s="14">
        <v>259.5</v>
      </c>
      <c r="H69" s="14">
        <v>91.19</v>
      </c>
      <c r="I69" s="17">
        <f>IF(MarketingData[Signups]&gt;0,H69/E69,"N/A")</f>
        <v>2.0724999999999998</v>
      </c>
      <c r="J69" s="17" t="str">
        <f>IF(ISNUMBER(MarketingData[Cost / Signup]), IF(MarketingData[Cost / Signup]&gt;1.5,"high",IF(MarketingData[Cost / Signup]&gt;0.5,"medium","low")),"unsuccessful")</f>
        <v>high</v>
      </c>
      <c r="K69" s="14">
        <f>IF(MarketingData[Conv.]&gt;0, MarketingData[Sales]/MarketingData[Conv.], "N/A")</f>
        <v>51.9</v>
      </c>
      <c r="L69" s="14" t="str">
        <f>IF(ISNUMBER(MarketingData[Sales / Conv]), IF(MarketingData[Sales / Conv]&gt;200, "high", IF(MarketingData[Sales / Conv]&gt;75,"medium","low")),"N/A")</f>
        <v>low</v>
      </c>
    </row>
    <row r="70" spans="1:12" x14ac:dyDescent="0.3">
      <c r="A70" t="s">
        <v>90</v>
      </c>
      <c r="B70" t="s">
        <v>14</v>
      </c>
      <c r="C70" t="s">
        <v>8</v>
      </c>
      <c r="D70" s="13">
        <v>42401</v>
      </c>
      <c r="E70">
        <v>87</v>
      </c>
      <c r="F70">
        <v>1</v>
      </c>
      <c r="G70" s="14">
        <v>259</v>
      </c>
      <c r="H70" s="14">
        <v>63.28</v>
      </c>
      <c r="I70" s="17">
        <f>IF(MarketingData[Signups]&gt;0,H70/E70,"N/A")</f>
        <v>0.7273563218390805</v>
      </c>
      <c r="J70" s="17" t="str">
        <f>IF(ISNUMBER(MarketingData[Cost / Signup]), IF(MarketingData[Cost / Signup]&gt;1.5,"high",IF(MarketingData[Cost / Signup]&gt;0.5,"medium","low")),"unsuccessful")</f>
        <v>medium</v>
      </c>
      <c r="K70" s="14">
        <f>IF(MarketingData[Conv.]&gt;0, MarketingData[Sales]/MarketingData[Conv.], "N/A")</f>
        <v>259</v>
      </c>
      <c r="L70" s="14" t="str">
        <f>IF(ISNUMBER(MarketingData[Sales / Conv]), IF(MarketingData[Sales / Conv]&gt;200, "high", IF(MarketingData[Sales / Conv]&gt;75,"medium","low")),"N/A")</f>
        <v>high</v>
      </c>
    </row>
    <row r="71" spans="1:12" x14ac:dyDescent="0.3">
      <c r="A71" t="s">
        <v>91</v>
      </c>
      <c r="B71" t="s">
        <v>14</v>
      </c>
      <c r="C71" t="s">
        <v>5</v>
      </c>
      <c r="D71" s="13">
        <v>42430</v>
      </c>
      <c r="E71">
        <v>125</v>
      </c>
      <c r="F71">
        <v>1</v>
      </c>
      <c r="G71" s="14">
        <v>258</v>
      </c>
      <c r="H71" s="14">
        <v>135.78</v>
      </c>
      <c r="I71" s="17">
        <f>IF(MarketingData[Signups]&gt;0,H71/E71,"N/A")</f>
        <v>1.0862400000000001</v>
      </c>
      <c r="J71" s="17" t="str">
        <f>IF(ISNUMBER(MarketingData[Cost / Signup]), IF(MarketingData[Cost / Signup]&gt;1.5,"high",IF(MarketingData[Cost / Signup]&gt;0.5,"medium","low")),"unsuccessful")</f>
        <v>medium</v>
      </c>
      <c r="K71" s="14">
        <f>IF(MarketingData[Conv.]&gt;0, MarketingData[Sales]/MarketingData[Conv.], "N/A")</f>
        <v>258</v>
      </c>
      <c r="L71" s="14" t="str">
        <f>IF(ISNUMBER(MarketingData[Sales / Conv]), IF(MarketingData[Sales / Conv]&gt;200, "high", IF(MarketingData[Sales / Conv]&gt;75,"medium","low")),"N/A")</f>
        <v>high</v>
      </c>
    </row>
    <row r="72" spans="1:12" x14ac:dyDescent="0.3">
      <c r="A72" t="s">
        <v>92</v>
      </c>
      <c r="B72" t="s">
        <v>14</v>
      </c>
      <c r="C72" t="s">
        <v>6</v>
      </c>
      <c r="D72" s="13">
        <v>42430</v>
      </c>
      <c r="E72">
        <v>7</v>
      </c>
      <c r="F72">
        <v>1</v>
      </c>
      <c r="G72" s="14">
        <v>250</v>
      </c>
      <c r="H72" s="14">
        <v>13.11</v>
      </c>
      <c r="I72" s="17">
        <f>IF(MarketingData[Signups]&gt;0,H72/E72,"N/A")</f>
        <v>1.8728571428571428</v>
      </c>
      <c r="J72" s="17" t="str">
        <f>IF(ISNUMBER(MarketingData[Cost / Signup]), IF(MarketingData[Cost / Signup]&gt;1.5,"high",IF(MarketingData[Cost / Signup]&gt;0.5,"medium","low")),"unsuccessful")</f>
        <v>high</v>
      </c>
      <c r="K72" s="14">
        <f>IF(MarketingData[Conv.]&gt;0, MarketingData[Sales]/MarketingData[Conv.], "N/A")</f>
        <v>250</v>
      </c>
      <c r="L72" s="14" t="str">
        <f>IF(ISNUMBER(MarketingData[Sales / Conv]), IF(MarketingData[Sales / Conv]&gt;200, "high", IF(MarketingData[Sales / Conv]&gt;75,"medium","low")),"N/A")</f>
        <v>high</v>
      </c>
    </row>
    <row r="73" spans="1:12" x14ac:dyDescent="0.3">
      <c r="A73" t="s">
        <v>93</v>
      </c>
      <c r="B73" t="s">
        <v>16</v>
      </c>
      <c r="C73" t="s">
        <v>3</v>
      </c>
      <c r="D73" s="13">
        <v>42401</v>
      </c>
      <c r="E73">
        <v>83</v>
      </c>
      <c r="F73">
        <v>3</v>
      </c>
      <c r="G73" s="14">
        <v>247</v>
      </c>
      <c r="H73" s="14">
        <v>47.26</v>
      </c>
      <c r="I73" s="17">
        <f>IF(MarketingData[Signups]&gt;0,H73/E73,"N/A")</f>
        <v>0.56939759036144577</v>
      </c>
      <c r="J73" s="17" t="str">
        <f>IF(ISNUMBER(MarketingData[Cost / Signup]), IF(MarketingData[Cost / Signup]&gt;1.5,"high",IF(MarketingData[Cost / Signup]&gt;0.5,"medium","low")),"unsuccessful")</f>
        <v>medium</v>
      </c>
      <c r="K73" s="14">
        <f>IF(MarketingData[Conv.]&gt;0, MarketingData[Sales]/MarketingData[Conv.], "N/A")</f>
        <v>82.333333333333329</v>
      </c>
      <c r="L73" s="14" t="str">
        <f>IF(ISNUMBER(MarketingData[Sales / Conv]), IF(MarketingData[Sales / Conv]&gt;200, "high", IF(MarketingData[Sales / Conv]&gt;75,"medium","low")),"N/A")</f>
        <v>medium</v>
      </c>
    </row>
    <row r="74" spans="1:12" x14ac:dyDescent="0.3">
      <c r="A74" t="s">
        <v>94</v>
      </c>
      <c r="B74" t="s">
        <v>16</v>
      </c>
      <c r="C74" t="s">
        <v>3</v>
      </c>
      <c r="D74" s="13">
        <v>42370</v>
      </c>
      <c r="E74">
        <v>53</v>
      </c>
      <c r="F74">
        <v>3</v>
      </c>
      <c r="G74" s="14">
        <v>242.5</v>
      </c>
      <c r="H74" s="14">
        <v>70.66</v>
      </c>
      <c r="I74" s="17">
        <f>IF(MarketingData[Signups]&gt;0,H74/E74,"N/A")</f>
        <v>1.3332075471698113</v>
      </c>
      <c r="J74" s="17" t="str">
        <f>IF(ISNUMBER(MarketingData[Cost / Signup]), IF(MarketingData[Cost / Signup]&gt;1.5,"high",IF(MarketingData[Cost / Signup]&gt;0.5,"medium","low")),"unsuccessful")</f>
        <v>medium</v>
      </c>
      <c r="K74" s="14">
        <f>IF(MarketingData[Conv.]&gt;0, MarketingData[Sales]/MarketingData[Conv.], "N/A")</f>
        <v>80.833333333333329</v>
      </c>
      <c r="L74" s="14" t="str">
        <f>IF(ISNUMBER(MarketingData[Sales / Conv]), IF(MarketingData[Sales / Conv]&gt;200, "high", IF(MarketingData[Sales / Conv]&gt;75,"medium","low")),"N/A")</f>
        <v>medium</v>
      </c>
    </row>
    <row r="75" spans="1:12" x14ac:dyDescent="0.3">
      <c r="A75" t="s">
        <v>95</v>
      </c>
      <c r="B75" t="s">
        <v>16</v>
      </c>
      <c r="C75" t="s">
        <v>3</v>
      </c>
      <c r="D75" s="13">
        <v>42370</v>
      </c>
      <c r="E75">
        <v>40</v>
      </c>
      <c r="F75">
        <v>4</v>
      </c>
      <c r="G75" s="14">
        <v>238</v>
      </c>
      <c r="H75" s="14">
        <v>71.599999999999994</v>
      </c>
      <c r="I75" s="17">
        <f>IF(MarketingData[Signups]&gt;0,H75/E75,"N/A")</f>
        <v>1.7899999999999998</v>
      </c>
      <c r="J75" s="17" t="str">
        <f>IF(ISNUMBER(MarketingData[Cost / Signup]), IF(MarketingData[Cost / Signup]&gt;1.5,"high",IF(MarketingData[Cost / Signup]&gt;0.5,"medium","low")),"unsuccessful")</f>
        <v>high</v>
      </c>
      <c r="K75" s="14">
        <f>IF(MarketingData[Conv.]&gt;0, MarketingData[Sales]/MarketingData[Conv.], "N/A")</f>
        <v>59.5</v>
      </c>
      <c r="L75" s="14" t="str">
        <f>IF(ISNUMBER(MarketingData[Sales / Conv]), IF(MarketingData[Sales / Conv]&gt;200, "high", IF(MarketingData[Sales / Conv]&gt;75,"medium","low")),"N/A")</f>
        <v>low</v>
      </c>
    </row>
    <row r="76" spans="1:12" x14ac:dyDescent="0.3">
      <c r="A76" t="s">
        <v>96</v>
      </c>
      <c r="B76" t="s">
        <v>10</v>
      </c>
      <c r="C76" t="s">
        <v>8</v>
      </c>
      <c r="D76" s="13">
        <v>42370</v>
      </c>
      <c r="E76">
        <v>13</v>
      </c>
      <c r="F76">
        <v>1</v>
      </c>
      <c r="G76" s="14">
        <v>237</v>
      </c>
      <c r="H76" s="14">
        <v>6.2</v>
      </c>
      <c r="I76" s="17">
        <f>IF(MarketingData[Signups]&gt;0,H76/E76,"N/A")</f>
        <v>0.47692307692307695</v>
      </c>
      <c r="J76" s="17" t="str">
        <f>IF(ISNUMBER(MarketingData[Cost / Signup]), IF(MarketingData[Cost / Signup]&gt;1.5,"high",IF(MarketingData[Cost / Signup]&gt;0.5,"medium","low")),"unsuccessful")</f>
        <v>low</v>
      </c>
      <c r="K76" s="14">
        <f>IF(MarketingData[Conv.]&gt;0, MarketingData[Sales]/MarketingData[Conv.], "N/A")</f>
        <v>237</v>
      </c>
      <c r="L76" s="14" t="str">
        <f>IF(ISNUMBER(MarketingData[Sales / Conv]), IF(MarketingData[Sales / Conv]&gt;200, "high", IF(MarketingData[Sales / Conv]&gt;75,"medium","low")),"N/A")</f>
        <v>high</v>
      </c>
    </row>
    <row r="77" spans="1:12" x14ac:dyDescent="0.3">
      <c r="A77" t="s">
        <v>97</v>
      </c>
      <c r="B77" t="s">
        <v>10</v>
      </c>
      <c r="C77" t="s">
        <v>8</v>
      </c>
      <c r="D77" s="13">
        <v>42370</v>
      </c>
      <c r="E77">
        <v>116</v>
      </c>
      <c r="F77">
        <v>2</v>
      </c>
      <c r="G77" s="14">
        <v>228</v>
      </c>
      <c r="H77" s="14">
        <v>128.56</v>
      </c>
      <c r="I77" s="17">
        <f>IF(MarketingData[Signups]&gt;0,H77/E77,"N/A")</f>
        <v>1.1082758620689654</v>
      </c>
      <c r="J77" s="17" t="str">
        <f>IF(ISNUMBER(MarketingData[Cost / Signup]), IF(MarketingData[Cost / Signup]&gt;1.5,"high",IF(MarketingData[Cost / Signup]&gt;0.5,"medium","low")),"unsuccessful")</f>
        <v>medium</v>
      </c>
      <c r="K77" s="14">
        <f>IF(MarketingData[Conv.]&gt;0, MarketingData[Sales]/MarketingData[Conv.], "N/A")</f>
        <v>114</v>
      </c>
      <c r="L77" s="14" t="str">
        <f>IF(ISNUMBER(MarketingData[Sales / Conv]), IF(MarketingData[Sales / Conv]&gt;200, "high", IF(MarketingData[Sales / Conv]&gt;75,"medium","low")),"N/A")</f>
        <v>medium</v>
      </c>
    </row>
    <row r="78" spans="1:12" x14ac:dyDescent="0.3">
      <c r="A78" t="s">
        <v>98</v>
      </c>
      <c r="B78" t="s">
        <v>14</v>
      </c>
      <c r="C78" t="s">
        <v>8</v>
      </c>
      <c r="D78" s="13">
        <v>42401</v>
      </c>
      <c r="E78">
        <v>79</v>
      </c>
      <c r="F78">
        <v>3</v>
      </c>
      <c r="G78" s="14">
        <v>223.5</v>
      </c>
      <c r="H78" s="14">
        <v>48.42</v>
      </c>
      <c r="I78" s="17">
        <f>IF(MarketingData[Signups]&gt;0,H78/E78,"N/A")</f>
        <v>0.61291139240506332</v>
      </c>
      <c r="J78" s="17" t="str">
        <f>IF(ISNUMBER(MarketingData[Cost / Signup]), IF(MarketingData[Cost / Signup]&gt;1.5,"high",IF(MarketingData[Cost / Signup]&gt;0.5,"medium","low")),"unsuccessful")</f>
        <v>medium</v>
      </c>
      <c r="K78" s="14">
        <f>IF(MarketingData[Conv.]&gt;0, MarketingData[Sales]/MarketingData[Conv.], "N/A")</f>
        <v>74.5</v>
      </c>
      <c r="L78" s="14" t="str">
        <f>IF(ISNUMBER(MarketingData[Sales / Conv]), IF(MarketingData[Sales / Conv]&gt;200, "high", IF(MarketingData[Sales / Conv]&gt;75,"medium","low")),"N/A")</f>
        <v>low</v>
      </c>
    </row>
    <row r="79" spans="1:12" x14ac:dyDescent="0.3">
      <c r="A79" t="s">
        <v>99</v>
      </c>
      <c r="B79" t="s">
        <v>16</v>
      </c>
      <c r="C79" t="s">
        <v>2</v>
      </c>
      <c r="D79" s="13">
        <v>42430</v>
      </c>
      <c r="E79">
        <v>119</v>
      </c>
      <c r="F79">
        <v>6</v>
      </c>
      <c r="G79" s="14">
        <v>220.31</v>
      </c>
      <c r="H79" s="14">
        <v>202.28</v>
      </c>
      <c r="I79" s="17">
        <f>IF(MarketingData[Signups]&gt;0,H79/E79,"N/A")</f>
        <v>1.6998319327731093</v>
      </c>
      <c r="J79" s="17" t="str">
        <f>IF(ISNUMBER(MarketingData[Cost / Signup]), IF(MarketingData[Cost / Signup]&gt;1.5,"high",IF(MarketingData[Cost / Signup]&gt;0.5,"medium","low")),"unsuccessful")</f>
        <v>high</v>
      </c>
      <c r="K79" s="14">
        <f>IF(MarketingData[Conv.]&gt;0, MarketingData[Sales]/MarketingData[Conv.], "N/A")</f>
        <v>36.718333333333334</v>
      </c>
      <c r="L79" s="14" t="str">
        <f>IF(ISNUMBER(MarketingData[Sales / Conv]), IF(MarketingData[Sales / Conv]&gt;200, "high", IF(MarketingData[Sales / Conv]&gt;75,"medium","low")),"N/A")</f>
        <v>low</v>
      </c>
    </row>
    <row r="80" spans="1:12" x14ac:dyDescent="0.3">
      <c r="A80" t="s">
        <v>100</v>
      </c>
      <c r="B80" t="s">
        <v>16</v>
      </c>
      <c r="C80" t="s">
        <v>5</v>
      </c>
      <c r="D80" s="13">
        <v>42430</v>
      </c>
      <c r="E80">
        <v>106</v>
      </c>
      <c r="F80">
        <v>3</v>
      </c>
      <c r="G80" s="14">
        <v>212.4</v>
      </c>
      <c r="H80" s="14">
        <v>67.88</v>
      </c>
      <c r="I80" s="17">
        <f>IF(MarketingData[Signups]&gt;0,H80/E80,"N/A")</f>
        <v>0.64037735849056598</v>
      </c>
      <c r="J80" s="17" t="str">
        <f>IF(ISNUMBER(MarketingData[Cost / Signup]), IF(MarketingData[Cost / Signup]&gt;1.5,"high",IF(MarketingData[Cost / Signup]&gt;0.5,"medium","low")),"unsuccessful")</f>
        <v>medium</v>
      </c>
      <c r="K80" s="14">
        <f>IF(MarketingData[Conv.]&gt;0, MarketingData[Sales]/MarketingData[Conv.], "N/A")</f>
        <v>70.8</v>
      </c>
      <c r="L80" s="14" t="str">
        <f>IF(ISNUMBER(MarketingData[Sales / Conv]), IF(MarketingData[Sales / Conv]&gt;200, "high", IF(MarketingData[Sales / Conv]&gt;75,"medium","low")),"N/A")</f>
        <v>low</v>
      </c>
    </row>
    <row r="81" spans="1:12" x14ac:dyDescent="0.3">
      <c r="A81" t="s">
        <v>101</v>
      </c>
      <c r="B81" t="s">
        <v>16</v>
      </c>
      <c r="C81" t="s">
        <v>2</v>
      </c>
      <c r="D81" s="13">
        <v>42370</v>
      </c>
      <c r="E81">
        <v>126</v>
      </c>
      <c r="F81">
        <v>3</v>
      </c>
      <c r="G81" s="14">
        <v>211.5</v>
      </c>
      <c r="H81" s="14">
        <v>145.68</v>
      </c>
      <c r="I81" s="17">
        <f>IF(MarketingData[Signups]&gt;0,H81/E81,"N/A")</f>
        <v>1.1561904761904762</v>
      </c>
      <c r="J81" s="17" t="str">
        <f>IF(ISNUMBER(MarketingData[Cost / Signup]), IF(MarketingData[Cost / Signup]&gt;1.5,"high",IF(MarketingData[Cost / Signup]&gt;0.5,"medium","low")),"unsuccessful")</f>
        <v>medium</v>
      </c>
      <c r="K81" s="14">
        <f>IF(MarketingData[Conv.]&gt;0, MarketingData[Sales]/MarketingData[Conv.], "N/A")</f>
        <v>70.5</v>
      </c>
      <c r="L81" s="14" t="str">
        <f>IF(ISNUMBER(MarketingData[Sales / Conv]), IF(MarketingData[Sales / Conv]&gt;200, "high", IF(MarketingData[Sales / Conv]&gt;75,"medium","low")),"N/A")</f>
        <v>low</v>
      </c>
    </row>
    <row r="82" spans="1:12" x14ac:dyDescent="0.3">
      <c r="A82" t="s">
        <v>102</v>
      </c>
      <c r="B82" t="s">
        <v>16</v>
      </c>
      <c r="C82" t="s">
        <v>2</v>
      </c>
      <c r="D82" s="13">
        <v>42401</v>
      </c>
      <c r="E82">
        <v>108</v>
      </c>
      <c r="F82">
        <v>3</v>
      </c>
      <c r="G82" s="14">
        <v>205.58</v>
      </c>
      <c r="H82" s="14">
        <v>153.66</v>
      </c>
      <c r="I82" s="17">
        <f>IF(MarketingData[Signups]&gt;0,H82/E82,"N/A")</f>
        <v>1.4227777777777777</v>
      </c>
      <c r="J82" s="17" t="str">
        <f>IF(ISNUMBER(MarketingData[Cost / Signup]), IF(MarketingData[Cost / Signup]&gt;1.5,"high",IF(MarketingData[Cost / Signup]&gt;0.5,"medium","low")),"unsuccessful")</f>
        <v>medium</v>
      </c>
      <c r="K82" s="14">
        <f>IF(MarketingData[Conv.]&gt;0, MarketingData[Sales]/MarketingData[Conv.], "N/A")</f>
        <v>68.526666666666671</v>
      </c>
      <c r="L82" s="14" t="str">
        <f>IF(ISNUMBER(MarketingData[Sales / Conv]), IF(MarketingData[Sales / Conv]&gt;200, "high", IF(MarketingData[Sales / Conv]&gt;75,"medium","low")),"N/A")</f>
        <v>low</v>
      </c>
    </row>
    <row r="83" spans="1:12" x14ac:dyDescent="0.3">
      <c r="A83" t="s">
        <v>103</v>
      </c>
      <c r="B83" t="s">
        <v>16</v>
      </c>
      <c r="C83" t="s">
        <v>2</v>
      </c>
      <c r="D83" s="13">
        <v>42430</v>
      </c>
      <c r="E83">
        <v>99</v>
      </c>
      <c r="F83">
        <v>2</v>
      </c>
      <c r="G83" s="14">
        <v>203.98</v>
      </c>
      <c r="H83" s="14">
        <v>140.97999999999999</v>
      </c>
      <c r="I83" s="17">
        <f>IF(MarketingData[Signups]&gt;0,H83/E83,"N/A")</f>
        <v>1.424040404040404</v>
      </c>
      <c r="J83" s="17" t="str">
        <f>IF(ISNUMBER(MarketingData[Cost / Signup]), IF(MarketingData[Cost / Signup]&gt;1.5,"high",IF(MarketingData[Cost / Signup]&gt;0.5,"medium","low")),"unsuccessful")</f>
        <v>medium</v>
      </c>
      <c r="K83" s="14">
        <f>IF(MarketingData[Conv.]&gt;0, MarketingData[Sales]/MarketingData[Conv.], "N/A")</f>
        <v>101.99</v>
      </c>
      <c r="L83" s="14" t="str">
        <f>IF(ISNUMBER(MarketingData[Sales / Conv]), IF(MarketingData[Sales / Conv]&gt;200, "high", IF(MarketingData[Sales / Conv]&gt;75,"medium","low")),"N/A")</f>
        <v>medium</v>
      </c>
    </row>
    <row r="84" spans="1:12" x14ac:dyDescent="0.3">
      <c r="A84" t="s">
        <v>104</v>
      </c>
      <c r="B84" t="s">
        <v>13</v>
      </c>
      <c r="C84" t="s">
        <v>4</v>
      </c>
      <c r="D84" s="13">
        <v>42430</v>
      </c>
      <c r="E84">
        <v>11</v>
      </c>
      <c r="F84">
        <v>1</v>
      </c>
      <c r="G84" s="14">
        <v>203.6</v>
      </c>
      <c r="H84" s="14">
        <v>28.09</v>
      </c>
      <c r="I84" s="17">
        <f>IF(MarketingData[Signups]&gt;0,H84/E84,"N/A")</f>
        <v>2.5536363636363637</v>
      </c>
      <c r="J84" s="17" t="str">
        <f>IF(ISNUMBER(MarketingData[Cost / Signup]), IF(MarketingData[Cost / Signup]&gt;1.5,"high",IF(MarketingData[Cost / Signup]&gt;0.5,"medium","low")),"unsuccessful")</f>
        <v>high</v>
      </c>
      <c r="K84" s="14">
        <f>IF(MarketingData[Conv.]&gt;0, MarketingData[Sales]/MarketingData[Conv.], "N/A")</f>
        <v>203.6</v>
      </c>
      <c r="L84" s="14" t="str">
        <f>IF(ISNUMBER(MarketingData[Sales / Conv]), IF(MarketingData[Sales / Conv]&gt;200, "high", IF(MarketingData[Sales / Conv]&gt;75,"medium","low")),"N/A")</f>
        <v>high</v>
      </c>
    </row>
    <row r="85" spans="1:12" x14ac:dyDescent="0.3">
      <c r="A85" t="s">
        <v>105</v>
      </c>
      <c r="B85" t="s">
        <v>16</v>
      </c>
      <c r="C85" t="s">
        <v>8</v>
      </c>
      <c r="D85" s="13">
        <v>42401</v>
      </c>
      <c r="E85">
        <v>31</v>
      </c>
      <c r="F85">
        <v>2</v>
      </c>
      <c r="G85" s="14">
        <v>195</v>
      </c>
      <c r="H85" s="14">
        <v>23.66</v>
      </c>
      <c r="I85" s="17">
        <f>IF(MarketingData[Signups]&gt;0,H85/E85,"N/A")</f>
        <v>0.76322580645161286</v>
      </c>
      <c r="J85" s="17" t="str">
        <f>IF(ISNUMBER(MarketingData[Cost / Signup]), IF(MarketingData[Cost / Signup]&gt;1.5,"high",IF(MarketingData[Cost / Signup]&gt;0.5,"medium","low")),"unsuccessful")</f>
        <v>medium</v>
      </c>
      <c r="K85" s="14">
        <f>IF(MarketingData[Conv.]&gt;0, MarketingData[Sales]/MarketingData[Conv.], "N/A")</f>
        <v>97.5</v>
      </c>
      <c r="L85" s="14" t="str">
        <f>IF(ISNUMBER(MarketingData[Sales / Conv]), IF(MarketingData[Sales / Conv]&gt;200, "high", IF(MarketingData[Sales / Conv]&gt;75,"medium","low")),"N/A")</f>
        <v>medium</v>
      </c>
    </row>
    <row r="86" spans="1:12" x14ac:dyDescent="0.3">
      <c r="A86" t="s">
        <v>106</v>
      </c>
      <c r="B86" t="s">
        <v>16</v>
      </c>
      <c r="C86" t="s">
        <v>8</v>
      </c>
      <c r="D86" s="13">
        <v>42430</v>
      </c>
      <c r="E86">
        <v>51</v>
      </c>
      <c r="F86">
        <v>1</v>
      </c>
      <c r="G86" s="14">
        <v>188</v>
      </c>
      <c r="H86" s="14">
        <v>55.19</v>
      </c>
      <c r="I86" s="17">
        <f>IF(MarketingData[Signups]&gt;0,H86/E86,"N/A")</f>
        <v>1.0821568627450979</v>
      </c>
      <c r="J86" s="17" t="str">
        <f>IF(ISNUMBER(MarketingData[Cost / Signup]), IF(MarketingData[Cost / Signup]&gt;1.5,"high",IF(MarketingData[Cost / Signup]&gt;0.5,"medium","low")),"unsuccessful")</f>
        <v>medium</v>
      </c>
      <c r="K86" s="14">
        <f>IF(MarketingData[Conv.]&gt;0, MarketingData[Sales]/MarketingData[Conv.], "N/A")</f>
        <v>188</v>
      </c>
      <c r="L86" s="14" t="str">
        <f>IF(ISNUMBER(MarketingData[Sales / Conv]), IF(MarketingData[Sales / Conv]&gt;200, "high", IF(MarketingData[Sales / Conv]&gt;75,"medium","low")),"N/A")</f>
        <v>medium</v>
      </c>
    </row>
    <row r="87" spans="1:12" x14ac:dyDescent="0.3">
      <c r="A87" t="s">
        <v>107</v>
      </c>
      <c r="B87" t="s">
        <v>10</v>
      </c>
      <c r="C87" t="s">
        <v>4</v>
      </c>
      <c r="D87" s="13">
        <v>42370</v>
      </c>
      <c r="E87">
        <v>41</v>
      </c>
      <c r="F87">
        <v>1</v>
      </c>
      <c r="G87" s="14">
        <v>183</v>
      </c>
      <c r="H87" s="14">
        <v>39.020000000000003</v>
      </c>
      <c r="I87" s="17">
        <f>IF(MarketingData[Signups]&gt;0,H87/E87,"N/A")</f>
        <v>0.9517073170731708</v>
      </c>
      <c r="J87" s="17" t="str">
        <f>IF(ISNUMBER(MarketingData[Cost / Signup]), IF(MarketingData[Cost / Signup]&gt;1.5,"high",IF(MarketingData[Cost / Signup]&gt;0.5,"medium","low")),"unsuccessful")</f>
        <v>medium</v>
      </c>
      <c r="K87" s="14">
        <f>IF(MarketingData[Conv.]&gt;0, MarketingData[Sales]/MarketingData[Conv.], "N/A")</f>
        <v>183</v>
      </c>
      <c r="L87" s="14" t="str">
        <f>IF(ISNUMBER(MarketingData[Sales / Conv]), IF(MarketingData[Sales / Conv]&gt;200, "high", IF(MarketingData[Sales / Conv]&gt;75,"medium","low")),"N/A")</f>
        <v>medium</v>
      </c>
    </row>
    <row r="88" spans="1:12" x14ac:dyDescent="0.3">
      <c r="A88" t="s">
        <v>108</v>
      </c>
      <c r="B88" t="s">
        <v>16</v>
      </c>
      <c r="C88" t="s">
        <v>2</v>
      </c>
      <c r="D88" s="13">
        <v>42370</v>
      </c>
      <c r="E88">
        <v>38</v>
      </c>
      <c r="F88">
        <v>2</v>
      </c>
      <c r="G88" s="14">
        <v>176.99</v>
      </c>
      <c r="H88" s="14">
        <v>35.28</v>
      </c>
      <c r="I88" s="17">
        <f>IF(MarketingData[Signups]&gt;0,H88/E88,"N/A")</f>
        <v>0.92842105263157892</v>
      </c>
      <c r="J88" s="17" t="str">
        <f>IF(ISNUMBER(MarketingData[Cost / Signup]), IF(MarketingData[Cost / Signup]&gt;1.5,"high",IF(MarketingData[Cost / Signup]&gt;0.5,"medium","low")),"unsuccessful")</f>
        <v>medium</v>
      </c>
      <c r="K88" s="14">
        <f>IF(MarketingData[Conv.]&gt;0, MarketingData[Sales]/MarketingData[Conv.], "N/A")</f>
        <v>88.495000000000005</v>
      </c>
      <c r="L88" s="14" t="str">
        <f>IF(ISNUMBER(MarketingData[Sales / Conv]), IF(MarketingData[Sales / Conv]&gt;200, "high", IF(MarketingData[Sales / Conv]&gt;75,"medium","low")),"N/A")</f>
        <v>medium</v>
      </c>
    </row>
    <row r="89" spans="1:12" x14ac:dyDescent="0.3">
      <c r="A89" t="s">
        <v>109</v>
      </c>
      <c r="B89" t="s">
        <v>14</v>
      </c>
      <c r="C89" t="s">
        <v>8</v>
      </c>
      <c r="D89" s="13">
        <v>42370</v>
      </c>
      <c r="E89">
        <v>44</v>
      </c>
      <c r="F89">
        <v>1</v>
      </c>
      <c r="G89" s="14">
        <v>170</v>
      </c>
      <c r="H89" s="14">
        <v>72.790000000000006</v>
      </c>
      <c r="I89" s="17">
        <f>IF(MarketingData[Signups]&gt;0,H89/E89,"N/A")</f>
        <v>1.654318181818182</v>
      </c>
      <c r="J89" s="17" t="str">
        <f>IF(ISNUMBER(MarketingData[Cost / Signup]), IF(MarketingData[Cost / Signup]&gt;1.5,"high",IF(MarketingData[Cost / Signup]&gt;0.5,"medium","low")),"unsuccessful")</f>
        <v>high</v>
      </c>
      <c r="K89" s="14">
        <f>IF(MarketingData[Conv.]&gt;0, MarketingData[Sales]/MarketingData[Conv.], "N/A")</f>
        <v>170</v>
      </c>
      <c r="L89" s="14" t="str">
        <f>IF(ISNUMBER(MarketingData[Sales / Conv]), IF(MarketingData[Sales / Conv]&gt;200, "high", IF(MarketingData[Sales / Conv]&gt;75,"medium","low")),"N/A")</f>
        <v>medium</v>
      </c>
    </row>
    <row r="90" spans="1:12" x14ac:dyDescent="0.3">
      <c r="A90" t="s">
        <v>110</v>
      </c>
      <c r="B90" t="s">
        <v>16</v>
      </c>
      <c r="C90" t="s">
        <v>2</v>
      </c>
      <c r="D90" s="13">
        <v>42370</v>
      </c>
      <c r="E90">
        <v>16</v>
      </c>
      <c r="F90">
        <v>1</v>
      </c>
      <c r="G90" s="14">
        <v>162.9</v>
      </c>
      <c r="H90" s="14">
        <v>4.74</v>
      </c>
      <c r="I90" s="17">
        <f>IF(MarketingData[Signups]&gt;0,H90/E90,"N/A")</f>
        <v>0.29625000000000001</v>
      </c>
      <c r="J90" s="17" t="str">
        <f>IF(ISNUMBER(MarketingData[Cost / Signup]), IF(MarketingData[Cost / Signup]&gt;1.5,"high",IF(MarketingData[Cost / Signup]&gt;0.5,"medium","low")),"unsuccessful")</f>
        <v>low</v>
      </c>
      <c r="K90" s="14">
        <f>IF(MarketingData[Conv.]&gt;0, MarketingData[Sales]/MarketingData[Conv.], "N/A")</f>
        <v>162.9</v>
      </c>
      <c r="L90" s="14" t="str">
        <f>IF(ISNUMBER(MarketingData[Sales / Conv]), IF(MarketingData[Sales / Conv]&gt;200, "high", IF(MarketingData[Sales / Conv]&gt;75,"medium","low")),"N/A")</f>
        <v>medium</v>
      </c>
    </row>
    <row r="91" spans="1:12" x14ac:dyDescent="0.3">
      <c r="A91" t="s">
        <v>111</v>
      </c>
      <c r="B91" t="s">
        <v>14</v>
      </c>
      <c r="C91" t="s">
        <v>8</v>
      </c>
      <c r="D91" s="13">
        <v>42430</v>
      </c>
      <c r="E91">
        <v>57</v>
      </c>
      <c r="F91">
        <v>1</v>
      </c>
      <c r="G91" s="14">
        <v>162</v>
      </c>
      <c r="H91" s="14">
        <v>37.53</v>
      </c>
      <c r="I91" s="17">
        <f>IF(MarketingData[Signups]&gt;0,H91/E91,"N/A")</f>
        <v>0.65842105263157902</v>
      </c>
      <c r="J91" s="17" t="str">
        <f>IF(ISNUMBER(MarketingData[Cost / Signup]), IF(MarketingData[Cost / Signup]&gt;1.5,"high",IF(MarketingData[Cost / Signup]&gt;0.5,"medium","low")),"unsuccessful")</f>
        <v>medium</v>
      </c>
      <c r="K91" s="14">
        <f>IF(MarketingData[Conv.]&gt;0, MarketingData[Sales]/MarketingData[Conv.], "N/A")</f>
        <v>162</v>
      </c>
      <c r="L91" s="14" t="str">
        <f>IF(ISNUMBER(MarketingData[Sales / Conv]), IF(MarketingData[Sales / Conv]&gt;200, "high", IF(MarketingData[Sales / Conv]&gt;75,"medium","low")),"N/A")</f>
        <v>medium</v>
      </c>
    </row>
    <row r="92" spans="1:12" x14ac:dyDescent="0.3">
      <c r="A92" t="s">
        <v>112</v>
      </c>
      <c r="B92" t="s">
        <v>16</v>
      </c>
      <c r="C92" t="s">
        <v>2</v>
      </c>
      <c r="D92" s="13">
        <v>42370</v>
      </c>
      <c r="E92">
        <v>97</v>
      </c>
      <c r="F92">
        <v>4</v>
      </c>
      <c r="G92" s="14">
        <v>160.6</v>
      </c>
      <c r="H92" s="14">
        <v>111.2</v>
      </c>
      <c r="I92" s="17">
        <f>IF(MarketingData[Signups]&gt;0,H92/E92,"N/A")</f>
        <v>1.1463917525773195</v>
      </c>
      <c r="J92" s="17" t="str">
        <f>IF(ISNUMBER(MarketingData[Cost / Signup]), IF(MarketingData[Cost / Signup]&gt;1.5,"high",IF(MarketingData[Cost / Signup]&gt;0.5,"medium","low")),"unsuccessful")</f>
        <v>medium</v>
      </c>
      <c r="K92" s="14">
        <f>IF(MarketingData[Conv.]&gt;0, MarketingData[Sales]/MarketingData[Conv.], "N/A")</f>
        <v>40.15</v>
      </c>
      <c r="L92" s="14" t="str">
        <f>IF(ISNUMBER(MarketingData[Sales / Conv]), IF(MarketingData[Sales / Conv]&gt;200, "high", IF(MarketingData[Sales / Conv]&gt;75,"medium","low")),"N/A")</f>
        <v>low</v>
      </c>
    </row>
    <row r="93" spans="1:12" x14ac:dyDescent="0.3">
      <c r="A93" t="s">
        <v>113</v>
      </c>
      <c r="B93" t="s">
        <v>10</v>
      </c>
      <c r="C93" t="s">
        <v>8</v>
      </c>
      <c r="D93" s="13">
        <v>42430</v>
      </c>
      <c r="E93">
        <v>30</v>
      </c>
      <c r="F93">
        <v>1</v>
      </c>
      <c r="G93" s="14">
        <v>157</v>
      </c>
      <c r="H93" s="14">
        <v>24.3</v>
      </c>
      <c r="I93" s="17">
        <f>IF(MarketingData[Signups]&gt;0,H93/E93,"N/A")</f>
        <v>0.81</v>
      </c>
      <c r="J93" s="17" t="str">
        <f>IF(ISNUMBER(MarketingData[Cost / Signup]), IF(MarketingData[Cost / Signup]&gt;1.5,"high",IF(MarketingData[Cost / Signup]&gt;0.5,"medium","low")),"unsuccessful")</f>
        <v>medium</v>
      </c>
      <c r="K93" s="14">
        <f>IF(MarketingData[Conv.]&gt;0, MarketingData[Sales]/MarketingData[Conv.], "N/A")</f>
        <v>157</v>
      </c>
      <c r="L93" s="14" t="str">
        <f>IF(ISNUMBER(MarketingData[Sales / Conv]), IF(MarketingData[Sales / Conv]&gt;200, "high", IF(MarketingData[Sales / Conv]&gt;75,"medium","low")),"N/A")</f>
        <v>medium</v>
      </c>
    </row>
    <row r="94" spans="1:12" x14ac:dyDescent="0.3">
      <c r="A94" t="s">
        <v>114</v>
      </c>
      <c r="B94" t="s">
        <v>10</v>
      </c>
      <c r="C94" t="s">
        <v>4</v>
      </c>
      <c r="D94" s="13">
        <v>42401</v>
      </c>
      <c r="E94">
        <v>217</v>
      </c>
      <c r="F94">
        <v>5</v>
      </c>
      <c r="G94" s="14">
        <v>153.75</v>
      </c>
      <c r="H94" s="14">
        <v>127.02</v>
      </c>
      <c r="I94" s="17">
        <f>IF(MarketingData[Signups]&gt;0,H94/E94,"N/A")</f>
        <v>0.58534562211981567</v>
      </c>
      <c r="J94" s="17" t="str">
        <f>IF(ISNUMBER(MarketingData[Cost / Signup]), IF(MarketingData[Cost / Signup]&gt;1.5,"high",IF(MarketingData[Cost / Signup]&gt;0.5,"medium","low")),"unsuccessful")</f>
        <v>medium</v>
      </c>
      <c r="K94" s="14">
        <f>IF(MarketingData[Conv.]&gt;0, MarketingData[Sales]/MarketingData[Conv.], "N/A")</f>
        <v>30.75</v>
      </c>
      <c r="L94" s="14" t="str">
        <f>IF(ISNUMBER(MarketingData[Sales / Conv]), IF(MarketingData[Sales / Conv]&gt;200, "high", IF(MarketingData[Sales / Conv]&gt;75,"medium","low")),"N/A")</f>
        <v>low</v>
      </c>
    </row>
    <row r="95" spans="1:12" x14ac:dyDescent="0.3">
      <c r="A95" t="s">
        <v>115</v>
      </c>
      <c r="B95" t="s">
        <v>16</v>
      </c>
      <c r="C95" t="s">
        <v>8</v>
      </c>
      <c r="D95" s="13">
        <v>42370</v>
      </c>
      <c r="E95">
        <v>46</v>
      </c>
      <c r="F95">
        <v>1</v>
      </c>
      <c r="G95" s="14">
        <v>150</v>
      </c>
      <c r="H95" s="14">
        <v>10.73</v>
      </c>
      <c r="I95" s="17">
        <f>IF(MarketingData[Signups]&gt;0,H95/E95,"N/A")</f>
        <v>0.23326086956521741</v>
      </c>
      <c r="J95" s="17" t="str">
        <f>IF(ISNUMBER(MarketingData[Cost / Signup]), IF(MarketingData[Cost / Signup]&gt;1.5,"high",IF(MarketingData[Cost / Signup]&gt;0.5,"medium","low")),"unsuccessful")</f>
        <v>low</v>
      </c>
      <c r="K95" s="14">
        <f>IF(MarketingData[Conv.]&gt;0, MarketingData[Sales]/MarketingData[Conv.], "N/A")</f>
        <v>150</v>
      </c>
      <c r="L95" s="14" t="str">
        <f>IF(ISNUMBER(MarketingData[Sales / Conv]), IF(MarketingData[Sales / Conv]&gt;200, "high", IF(MarketingData[Sales / Conv]&gt;75,"medium","low")),"N/A")</f>
        <v>medium</v>
      </c>
    </row>
    <row r="96" spans="1:12" x14ac:dyDescent="0.3">
      <c r="A96" t="s">
        <v>116</v>
      </c>
      <c r="B96" t="s">
        <v>16</v>
      </c>
      <c r="C96" t="s">
        <v>8</v>
      </c>
      <c r="D96" s="13">
        <v>42401</v>
      </c>
      <c r="E96">
        <v>56</v>
      </c>
      <c r="F96">
        <v>2</v>
      </c>
      <c r="G96" s="14">
        <v>150</v>
      </c>
      <c r="H96" s="14">
        <v>34.76</v>
      </c>
      <c r="I96" s="17">
        <f>IF(MarketingData[Signups]&gt;0,H96/E96,"N/A")</f>
        <v>0.62071428571428566</v>
      </c>
      <c r="J96" s="17" t="str">
        <f>IF(ISNUMBER(MarketingData[Cost / Signup]), IF(MarketingData[Cost / Signup]&gt;1.5,"high",IF(MarketingData[Cost / Signup]&gt;0.5,"medium","low")),"unsuccessful")</f>
        <v>medium</v>
      </c>
      <c r="K96" s="14">
        <f>IF(MarketingData[Conv.]&gt;0, MarketingData[Sales]/MarketingData[Conv.], "N/A")</f>
        <v>75</v>
      </c>
      <c r="L96" s="14" t="str">
        <f>IF(ISNUMBER(MarketingData[Sales / Conv]), IF(MarketingData[Sales / Conv]&gt;200, "high", IF(MarketingData[Sales / Conv]&gt;75,"medium","low")),"N/A")</f>
        <v>low</v>
      </c>
    </row>
    <row r="97" spans="1:12" x14ac:dyDescent="0.3">
      <c r="A97" t="s">
        <v>117</v>
      </c>
      <c r="B97" t="s">
        <v>14</v>
      </c>
      <c r="C97" t="s">
        <v>8</v>
      </c>
      <c r="D97" s="13">
        <v>42401</v>
      </c>
      <c r="E97">
        <v>21</v>
      </c>
      <c r="F97">
        <v>2</v>
      </c>
      <c r="G97" s="14">
        <v>149.47</v>
      </c>
      <c r="H97" s="14">
        <v>44.45</v>
      </c>
      <c r="I97" s="17">
        <f>IF(MarketingData[Signups]&gt;0,H97/E97,"N/A")</f>
        <v>2.1166666666666667</v>
      </c>
      <c r="J97" s="17" t="str">
        <f>IF(ISNUMBER(MarketingData[Cost / Signup]), IF(MarketingData[Cost / Signup]&gt;1.5,"high",IF(MarketingData[Cost / Signup]&gt;0.5,"medium","low")),"unsuccessful")</f>
        <v>high</v>
      </c>
      <c r="K97" s="14">
        <f>IF(MarketingData[Conv.]&gt;0, MarketingData[Sales]/MarketingData[Conv.], "N/A")</f>
        <v>74.734999999999999</v>
      </c>
      <c r="L97" s="14" t="str">
        <f>IF(ISNUMBER(MarketingData[Sales / Conv]), IF(MarketingData[Sales / Conv]&gt;200, "high", IF(MarketingData[Sales / Conv]&gt;75,"medium","low")),"N/A")</f>
        <v>low</v>
      </c>
    </row>
    <row r="98" spans="1:12" x14ac:dyDescent="0.3">
      <c r="A98" t="s">
        <v>118</v>
      </c>
      <c r="B98" t="s">
        <v>16</v>
      </c>
      <c r="C98" t="s">
        <v>8</v>
      </c>
      <c r="D98" s="13">
        <v>42430</v>
      </c>
      <c r="E98">
        <v>172</v>
      </c>
      <c r="F98">
        <v>2</v>
      </c>
      <c r="G98" s="14">
        <v>149</v>
      </c>
      <c r="H98" s="14">
        <v>180.74</v>
      </c>
      <c r="I98" s="17">
        <f>IF(MarketingData[Signups]&gt;0,H98/E98,"N/A")</f>
        <v>1.0508139534883723</v>
      </c>
      <c r="J98" s="17" t="str">
        <f>IF(ISNUMBER(MarketingData[Cost / Signup]), IF(MarketingData[Cost / Signup]&gt;1.5,"high",IF(MarketingData[Cost / Signup]&gt;0.5,"medium","low")),"unsuccessful")</f>
        <v>medium</v>
      </c>
      <c r="K98" s="14">
        <f>IF(MarketingData[Conv.]&gt;0, MarketingData[Sales]/MarketingData[Conv.], "N/A")</f>
        <v>74.5</v>
      </c>
      <c r="L98" s="14" t="str">
        <f>IF(ISNUMBER(MarketingData[Sales / Conv]), IF(MarketingData[Sales / Conv]&gt;200, "high", IF(MarketingData[Sales / Conv]&gt;75,"medium","low")),"N/A")</f>
        <v>low</v>
      </c>
    </row>
    <row r="99" spans="1:12" x14ac:dyDescent="0.3">
      <c r="A99" t="s">
        <v>119</v>
      </c>
      <c r="B99" t="s">
        <v>16</v>
      </c>
      <c r="C99" t="s">
        <v>2</v>
      </c>
      <c r="D99" s="13">
        <v>42430</v>
      </c>
      <c r="E99">
        <v>12</v>
      </c>
      <c r="F99">
        <v>2</v>
      </c>
      <c r="G99" s="14">
        <v>143.93</v>
      </c>
      <c r="H99" s="14">
        <v>11.96</v>
      </c>
      <c r="I99" s="17">
        <f>IF(MarketingData[Signups]&gt;0,H99/E99,"N/A")</f>
        <v>0.9966666666666667</v>
      </c>
      <c r="J99" s="17" t="str">
        <f>IF(ISNUMBER(MarketingData[Cost / Signup]), IF(MarketingData[Cost / Signup]&gt;1.5,"high",IF(MarketingData[Cost / Signup]&gt;0.5,"medium","low")),"unsuccessful")</f>
        <v>medium</v>
      </c>
      <c r="K99" s="14">
        <f>IF(MarketingData[Conv.]&gt;0, MarketingData[Sales]/MarketingData[Conv.], "N/A")</f>
        <v>71.965000000000003</v>
      </c>
      <c r="L99" s="14" t="str">
        <f>IF(ISNUMBER(MarketingData[Sales / Conv]), IF(MarketingData[Sales / Conv]&gt;200, "high", IF(MarketingData[Sales / Conv]&gt;75,"medium","low")),"N/A")</f>
        <v>low</v>
      </c>
    </row>
    <row r="100" spans="1:12" x14ac:dyDescent="0.3">
      <c r="A100" t="s">
        <v>120</v>
      </c>
      <c r="B100" t="s">
        <v>16</v>
      </c>
      <c r="C100" t="s">
        <v>6</v>
      </c>
      <c r="D100" s="13">
        <v>42430</v>
      </c>
      <c r="E100">
        <v>34</v>
      </c>
      <c r="F100">
        <v>1</v>
      </c>
      <c r="G100" s="14">
        <v>142</v>
      </c>
      <c r="H100" s="14">
        <v>63.82</v>
      </c>
      <c r="I100" s="17">
        <f>IF(MarketingData[Signups]&gt;0,H100/E100,"N/A")</f>
        <v>1.8770588235294117</v>
      </c>
      <c r="J100" s="17" t="str">
        <f>IF(ISNUMBER(MarketingData[Cost / Signup]), IF(MarketingData[Cost / Signup]&gt;1.5,"high",IF(MarketingData[Cost / Signup]&gt;0.5,"medium","low")),"unsuccessful")</f>
        <v>high</v>
      </c>
      <c r="K100" s="14">
        <f>IF(MarketingData[Conv.]&gt;0, MarketingData[Sales]/MarketingData[Conv.], "N/A")</f>
        <v>142</v>
      </c>
      <c r="L100" s="14" t="str">
        <f>IF(ISNUMBER(MarketingData[Sales / Conv]), IF(MarketingData[Sales / Conv]&gt;200, "high", IF(MarketingData[Sales / Conv]&gt;75,"medium","low")),"N/A")</f>
        <v>medium</v>
      </c>
    </row>
    <row r="101" spans="1:12" x14ac:dyDescent="0.3">
      <c r="A101" t="s">
        <v>121</v>
      </c>
      <c r="B101" t="s">
        <v>16</v>
      </c>
      <c r="C101" t="s">
        <v>8</v>
      </c>
      <c r="D101" s="13">
        <v>42370</v>
      </c>
      <c r="E101">
        <v>25</v>
      </c>
      <c r="F101">
        <v>1</v>
      </c>
      <c r="G101" s="14">
        <v>139</v>
      </c>
      <c r="H101" s="14">
        <v>13.02</v>
      </c>
      <c r="I101" s="17">
        <f>IF(MarketingData[Signups]&gt;0,H101/E101,"N/A")</f>
        <v>0.52079999999999993</v>
      </c>
      <c r="J101" s="17" t="str">
        <f>IF(ISNUMBER(MarketingData[Cost / Signup]), IF(MarketingData[Cost / Signup]&gt;1.5,"high",IF(MarketingData[Cost / Signup]&gt;0.5,"medium","low")),"unsuccessful")</f>
        <v>medium</v>
      </c>
      <c r="K101" s="14">
        <f>IF(MarketingData[Conv.]&gt;0, MarketingData[Sales]/MarketingData[Conv.], "N/A")</f>
        <v>139</v>
      </c>
      <c r="L101" s="14" t="str">
        <f>IF(ISNUMBER(MarketingData[Sales / Conv]), IF(MarketingData[Sales / Conv]&gt;200, "high", IF(MarketingData[Sales / Conv]&gt;75,"medium","low")),"N/A")</f>
        <v>medium</v>
      </c>
    </row>
    <row r="102" spans="1:12" x14ac:dyDescent="0.3">
      <c r="A102" t="s">
        <v>122</v>
      </c>
      <c r="B102" t="s">
        <v>16</v>
      </c>
      <c r="C102" t="s">
        <v>2</v>
      </c>
      <c r="D102" s="13">
        <v>42430</v>
      </c>
      <c r="E102">
        <v>24</v>
      </c>
      <c r="F102">
        <v>1</v>
      </c>
      <c r="G102" s="14">
        <v>134</v>
      </c>
      <c r="H102" s="14">
        <v>48.28</v>
      </c>
      <c r="I102" s="17">
        <f>IF(MarketingData[Signups]&gt;0,H102/E102,"N/A")</f>
        <v>2.0116666666666667</v>
      </c>
      <c r="J102" s="17" t="str">
        <f>IF(ISNUMBER(MarketingData[Cost / Signup]), IF(MarketingData[Cost / Signup]&gt;1.5,"high",IF(MarketingData[Cost / Signup]&gt;0.5,"medium","low")),"unsuccessful")</f>
        <v>high</v>
      </c>
      <c r="K102" s="14">
        <f>IF(MarketingData[Conv.]&gt;0, MarketingData[Sales]/MarketingData[Conv.], "N/A")</f>
        <v>134</v>
      </c>
      <c r="L102" s="14" t="str">
        <f>IF(ISNUMBER(MarketingData[Sales / Conv]), IF(MarketingData[Sales / Conv]&gt;200, "high", IF(MarketingData[Sales / Conv]&gt;75,"medium","low")),"N/A")</f>
        <v>medium</v>
      </c>
    </row>
    <row r="103" spans="1:12" x14ac:dyDescent="0.3">
      <c r="A103" t="s">
        <v>123</v>
      </c>
      <c r="B103" t="s">
        <v>10</v>
      </c>
      <c r="C103" t="s">
        <v>8</v>
      </c>
      <c r="D103" s="13">
        <v>42370</v>
      </c>
      <c r="E103">
        <v>108</v>
      </c>
      <c r="F103">
        <v>5</v>
      </c>
      <c r="G103" s="14">
        <v>133.5</v>
      </c>
      <c r="H103" s="14">
        <v>102.56</v>
      </c>
      <c r="I103" s="17">
        <f>IF(MarketingData[Signups]&gt;0,H103/E103,"N/A")</f>
        <v>0.9496296296296296</v>
      </c>
      <c r="J103" s="17" t="str">
        <f>IF(ISNUMBER(MarketingData[Cost / Signup]), IF(MarketingData[Cost / Signup]&gt;1.5,"high",IF(MarketingData[Cost / Signup]&gt;0.5,"medium","low")),"unsuccessful")</f>
        <v>medium</v>
      </c>
      <c r="K103" s="14">
        <f>IF(MarketingData[Conv.]&gt;0, MarketingData[Sales]/MarketingData[Conv.], "N/A")</f>
        <v>26.7</v>
      </c>
      <c r="L103" s="14" t="str">
        <f>IF(ISNUMBER(MarketingData[Sales / Conv]), IF(MarketingData[Sales / Conv]&gt;200, "high", IF(MarketingData[Sales / Conv]&gt;75,"medium","low")),"N/A")</f>
        <v>low</v>
      </c>
    </row>
    <row r="104" spans="1:12" x14ac:dyDescent="0.3">
      <c r="A104" t="s">
        <v>124</v>
      </c>
      <c r="B104" t="s">
        <v>16</v>
      </c>
      <c r="C104" t="s">
        <v>3</v>
      </c>
      <c r="D104" s="13">
        <v>42370</v>
      </c>
      <c r="E104">
        <v>56</v>
      </c>
      <c r="F104">
        <v>1</v>
      </c>
      <c r="G104" s="14">
        <v>132</v>
      </c>
      <c r="H104" s="14">
        <v>17.25</v>
      </c>
      <c r="I104" s="17">
        <f>IF(MarketingData[Signups]&gt;0,H104/E104,"N/A")</f>
        <v>0.3080357142857143</v>
      </c>
      <c r="J104" s="17" t="str">
        <f>IF(ISNUMBER(MarketingData[Cost / Signup]), IF(MarketingData[Cost / Signup]&gt;1.5,"high",IF(MarketingData[Cost / Signup]&gt;0.5,"medium","low")),"unsuccessful")</f>
        <v>low</v>
      </c>
      <c r="K104" s="14">
        <f>IF(MarketingData[Conv.]&gt;0, MarketingData[Sales]/MarketingData[Conv.], "N/A")</f>
        <v>132</v>
      </c>
      <c r="L104" s="14" t="str">
        <f>IF(ISNUMBER(MarketingData[Sales / Conv]), IF(MarketingData[Sales / Conv]&gt;200, "high", IF(MarketingData[Sales / Conv]&gt;75,"medium","low")),"N/A")</f>
        <v>medium</v>
      </c>
    </row>
    <row r="105" spans="1:12" x14ac:dyDescent="0.3">
      <c r="A105" t="s">
        <v>125</v>
      </c>
      <c r="B105" t="s">
        <v>16</v>
      </c>
      <c r="C105" t="s">
        <v>3</v>
      </c>
      <c r="D105" s="13">
        <v>42430</v>
      </c>
      <c r="E105">
        <v>28</v>
      </c>
      <c r="F105">
        <v>2</v>
      </c>
      <c r="G105" s="14">
        <v>130.25</v>
      </c>
      <c r="H105" s="14">
        <v>61.25</v>
      </c>
      <c r="I105" s="17">
        <f>IF(MarketingData[Signups]&gt;0,H105/E105,"N/A")</f>
        <v>2.1875</v>
      </c>
      <c r="J105" s="17" t="str">
        <f>IF(ISNUMBER(MarketingData[Cost / Signup]), IF(MarketingData[Cost / Signup]&gt;1.5,"high",IF(MarketingData[Cost / Signup]&gt;0.5,"medium","low")),"unsuccessful")</f>
        <v>high</v>
      </c>
      <c r="K105" s="14">
        <f>IF(MarketingData[Conv.]&gt;0, MarketingData[Sales]/MarketingData[Conv.], "N/A")</f>
        <v>65.125</v>
      </c>
      <c r="L105" s="14" t="str">
        <f>IF(ISNUMBER(MarketingData[Sales / Conv]), IF(MarketingData[Sales / Conv]&gt;200, "high", IF(MarketingData[Sales / Conv]&gt;75,"medium","low")),"N/A")</f>
        <v>low</v>
      </c>
    </row>
    <row r="106" spans="1:12" x14ac:dyDescent="0.3">
      <c r="A106" t="s">
        <v>126</v>
      </c>
      <c r="B106" t="s">
        <v>14</v>
      </c>
      <c r="C106" t="s">
        <v>8</v>
      </c>
      <c r="D106" s="13">
        <v>42370</v>
      </c>
      <c r="E106">
        <v>221</v>
      </c>
      <c r="F106">
        <v>3</v>
      </c>
      <c r="G106" s="14">
        <v>129.43</v>
      </c>
      <c r="H106" s="14">
        <v>165.37</v>
      </c>
      <c r="I106" s="17">
        <f>IF(MarketingData[Signups]&gt;0,H106/E106,"N/A")</f>
        <v>0.74828054298642532</v>
      </c>
      <c r="J106" s="17" t="str">
        <f>IF(ISNUMBER(MarketingData[Cost / Signup]), IF(MarketingData[Cost / Signup]&gt;1.5,"high",IF(MarketingData[Cost / Signup]&gt;0.5,"medium","low")),"unsuccessful")</f>
        <v>medium</v>
      </c>
      <c r="K106" s="14">
        <f>IF(MarketingData[Conv.]&gt;0, MarketingData[Sales]/MarketingData[Conv.], "N/A")</f>
        <v>43.143333333333338</v>
      </c>
      <c r="L106" s="14" t="str">
        <f>IF(ISNUMBER(MarketingData[Sales / Conv]), IF(MarketingData[Sales / Conv]&gt;200, "high", IF(MarketingData[Sales / Conv]&gt;75,"medium","low")),"N/A")</f>
        <v>low</v>
      </c>
    </row>
    <row r="107" spans="1:12" x14ac:dyDescent="0.3">
      <c r="A107" t="s">
        <v>127</v>
      </c>
      <c r="B107" t="s">
        <v>10</v>
      </c>
      <c r="C107" t="s">
        <v>4</v>
      </c>
      <c r="D107" s="13">
        <v>42401</v>
      </c>
      <c r="E107">
        <v>39</v>
      </c>
      <c r="F107">
        <v>1</v>
      </c>
      <c r="G107" s="14">
        <v>127.2</v>
      </c>
      <c r="H107" s="14">
        <v>119.27</v>
      </c>
      <c r="I107" s="17">
        <f>IF(MarketingData[Signups]&gt;0,H107/E107,"N/A")</f>
        <v>3.0582051282051279</v>
      </c>
      <c r="J107" s="17" t="str">
        <f>IF(ISNUMBER(MarketingData[Cost / Signup]), IF(MarketingData[Cost / Signup]&gt;1.5,"high",IF(MarketingData[Cost / Signup]&gt;0.5,"medium","low")),"unsuccessful")</f>
        <v>high</v>
      </c>
      <c r="K107" s="14">
        <f>IF(MarketingData[Conv.]&gt;0, MarketingData[Sales]/MarketingData[Conv.], "N/A")</f>
        <v>127.2</v>
      </c>
      <c r="L107" s="14" t="str">
        <f>IF(ISNUMBER(MarketingData[Sales / Conv]), IF(MarketingData[Sales / Conv]&gt;200, "high", IF(MarketingData[Sales / Conv]&gt;75,"medium","low")),"N/A")</f>
        <v>medium</v>
      </c>
    </row>
    <row r="108" spans="1:12" x14ac:dyDescent="0.3">
      <c r="A108" t="s">
        <v>128</v>
      </c>
      <c r="B108" t="s">
        <v>10</v>
      </c>
      <c r="C108" t="s">
        <v>8</v>
      </c>
      <c r="D108" s="13">
        <v>42370</v>
      </c>
      <c r="E108">
        <v>37</v>
      </c>
      <c r="F108">
        <v>2</v>
      </c>
      <c r="G108" s="14">
        <v>124</v>
      </c>
      <c r="H108" s="14">
        <v>26.71</v>
      </c>
      <c r="I108" s="17">
        <f>IF(MarketingData[Signups]&gt;0,H108/E108,"N/A")</f>
        <v>0.72189189189189196</v>
      </c>
      <c r="J108" s="17" t="str">
        <f>IF(ISNUMBER(MarketingData[Cost / Signup]), IF(MarketingData[Cost / Signup]&gt;1.5,"high",IF(MarketingData[Cost / Signup]&gt;0.5,"medium","low")),"unsuccessful")</f>
        <v>medium</v>
      </c>
      <c r="K108" s="14">
        <f>IF(MarketingData[Conv.]&gt;0, MarketingData[Sales]/MarketingData[Conv.], "N/A")</f>
        <v>62</v>
      </c>
      <c r="L108" s="14" t="str">
        <f>IF(ISNUMBER(MarketingData[Sales / Conv]), IF(MarketingData[Sales / Conv]&gt;200, "high", IF(MarketingData[Sales / Conv]&gt;75,"medium","low")),"N/A")</f>
        <v>low</v>
      </c>
    </row>
    <row r="109" spans="1:12" x14ac:dyDescent="0.3">
      <c r="A109" t="s">
        <v>129</v>
      </c>
      <c r="B109" t="s">
        <v>14</v>
      </c>
      <c r="C109" t="s">
        <v>8</v>
      </c>
      <c r="D109" s="13">
        <v>42401</v>
      </c>
      <c r="E109">
        <v>24</v>
      </c>
      <c r="F109">
        <v>2</v>
      </c>
      <c r="G109" s="14">
        <v>123</v>
      </c>
      <c r="H109" s="14">
        <v>47.33</v>
      </c>
      <c r="I109" s="17">
        <f>IF(MarketingData[Signups]&gt;0,H109/E109,"N/A")</f>
        <v>1.9720833333333332</v>
      </c>
      <c r="J109" s="17" t="str">
        <f>IF(ISNUMBER(MarketingData[Cost / Signup]), IF(MarketingData[Cost / Signup]&gt;1.5,"high",IF(MarketingData[Cost / Signup]&gt;0.5,"medium","low")),"unsuccessful")</f>
        <v>high</v>
      </c>
      <c r="K109" s="14">
        <f>IF(MarketingData[Conv.]&gt;0, MarketingData[Sales]/MarketingData[Conv.], "N/A")</f>
        <v>61.5</v>
      </c>
      <c r="L109" s="14" t="str">
        <f>IF(ISNUMBER(MarketingData[Sales / Conv]), IF(MarketingData[Sales / Conv]&gt;200, "high", IF(MarketingData[Sales / Conv]&gt;75,"medium","low")),"N/A")</f>
        <v>low</v>
      </c>
    </row>
    <row r="110" spans="1:12" x14ac:dyDescent="0.3">
      <c r="A110" t="s">
        <v>130</v>
      </c>
      <c r="B110" t="s">
        <v>10</v>
      </c>
      <c r="C110" t="s">
        <v>8</v>
      </c>
      <c r="D110" s="13">
        <v>42401</v>
      </c>
      <c r="E110">
        <v>67</v>
      </c>
      <c r="F110">
        <v>2</v>
      </c>
      <c r="G110" s="14">
        <v>117.8</v>
      </c>
      <c r="H110" s="14">
        <v>93.25</v>
      </c>
      <c r="I110" s="17">
        <f>IF(MarketingData[Signups]&gt;0,H110/E110,"N/A")</f>
        <v>1.3917910447761195</v>
      </c>
      <c r="J110" s="17" t="str">
        <f>IF(ISNUMBER(MarketingData[Cost / Signup]), IF(MarketingData[Cost / Signup]&gt;1.5,"high",IF(MarketingData[Cost / Signup]&gt;0.5,"medium","low")),"unsuccessful")</f>
        <v>medium</v>
      </c>
      <c r="K110" s="14">
        <f>IF(MarketingData[Conv.]&gt;0, MarketingData[Sales]/MarketingData[Conv.], "N/A")</f>
        <v>58.9</v>
      </c>
      <c r="L110" s="14" t="str">
        <f>IF(ISNUMBER(MarketingData[Sales / Conv]), IF(MarketingData[Sales / Conv]&gt;200, "high", IF(MarketingData[Sales / Conv]&gt;75,"medium","low")),"N/A")</f>
        <v>low</v>
      </c>
    </row>
    <row r="111" spans="1:12" x14ac:dyDescent="0.3">
      <c r="A111" t="s">
        <v>131</v>
      </c>
      <c r="B111" t="s">
        <v>10</v>
      </c>
      <c r="C111" t="s">
        <v>8</v>
      </c>
      <c r="D111" s="13">
        <v>42401</v>
      </c>
      <c r="E111">
        <v>35</v>
      </c>
      <c r="F111">
        <v>1</v>
      </c>
      <c r="G111" s="14">
        <v>115</v>
      </c>
      <c r="H111" s="14">
        <v>39.19</v>
      </c>
      <c r="I111" s="17">
        <f>IF(MarketingData[Signups]&gt;0,H111/E111,"N/A")</f>
        <v>1.1197142857142857</v>
      </c>
      <c r="J111" s="17" t="str">
        <f>IF(ISNUMBER(MarketingData[Cost / Signup]), IF(MarketingData[Cost / Signup]&gt;1.5,"high",IF(MarketingData[Cost / Signup]&gt;0.5,"medium","low")),"unsuccessful")</f>
        <v>medium</v>
      </c>
      <c r="K111" s="14">
        <f>IF(MarketingData[Conv.]&gt;0, MarketingData[Sales]/MarketingData[Conv.], "N/A")</f>
        <v>115</v>
      </c>
      <c r="L111" s="14" t="str">
        <f>IF(ISNUMBER(MarketingData[Sales / Conv]), IF(MarketingData[Sales / Conv]&gt;200, "high", IF(MarketingData[Sales / Conv]&gt;75,"medium","low")),"N/A")</f>
        <v>medium</v>
      </c>
    </row>
    <row r="112" spans="1:12" x14ac:dyDescent="0.3">
      <c r="A112" t="s">
        <v>132</v>
      </c>
      <c r="B112" t="s">
        <v>10</v>
      </c>
      <c r="C112" t="s">
        <v>4</v>
      </c>
      <c r="D112" s="13">
        <v>42430</v>
      </c>
      <c r="E112">
        <v>35</v>
      </c>
      <c r="F112">
        <v>1</v>
      </c>
      <c r="G112" s="14">
        <v>113</v>
      </c>
      <c r="H112" s="14">
        <v>21.17</v>
      </c>
      <c r="I112" s="17">
        <f>IF(MarketingData[Signups]&gt;0,H112/E112,"N/A")</f>
        <v>0.60485714285714287</v>
      </c>
      <c r="J112" s="17" t="str">
        <f>IF(ISNUMBER(MarketingData[Cost / Signup]), IF(MarketingData[Cost / Signup]&gt;1.5,"high",IF(MarketingData[Cost / Signup]&gt;0.5,"medium","low")),"unsuccessful")</f>
        <v>medium</v>
      </c>
      <c r="K112" s="14">
        <f>IF(MarketingData[Conv.]&gt;0, MarketingData[Sales]/MarketingData[Conv.], "N/A")</f>
        <v>113</v>
      </c>
      <c r="L112" s="14" t="str">
        <f>IF(ISNUMBER(MarketingData[Sales / Conv]), IF(MarketingData[Sales / Conv]&gt;200, "high", IF(MarketingData[Sales / Conv]&gt;75,"medium","low")),"N/A")</f>
        <v>medium</v>
      </c>
    </row>
    <row r="113" spans="1:12" x14ac:dyDescent="0.3">
      <c r="A113" t="s">
        <v>133</v>
      </c>
      <c r="B113" t="s">
        <v>16</v>
      </c>
      <c r="C113" t="s">
        <v>2</v>
      </c>
      <c r="D113" s="13">
        <v>42401</v>
      </c>
      <c r="E113">
        <v>26</v>
      </c>
      <c r="F113">
        <v>1</v>
      </c>
      <c r="G113" s="14">
        <v>113</v>
      </c>
      <c r="H113" s="14">
        <v>76.930000000000007</v>
      </c>
      <c r="I113" s="17">
        <f>IF(MarketingData[Signups]&gt;0,H113/E113,"N/A")</f>
        <v>2.9588461538461539</v>
      </c>
      <c r="J113" s="17" t="str">
        <f>IF(ISNUMBER(MarketingData[Cost / Signup]), IF(MarketingData[Cost / Signup]&gt;1.5,"high",IF(MarketingData[Cost / Signup]&gt;0.5,"medium","low")),"unsuccessful")</f>
        <v>high</v>
      </c>
      <c r="K113" s="14">
        <f>IF(MarketingData[Conv.]&gt;0, MarketingData[Sales]/MarketingData[Conv.], "N/A")</f>
        <v>113</v>
      </c>
      <c r="L113" s="14" t="str">
        <f>IF(ISNUMBER(MarketingData[Sales / Conv]), IF(MarketingData[Sales / Conv]&gt;200, "high", IF(MarketingData[Sales / Conv]&gt;75,"medium","low")),"N/A")</f>
        <v>medium</v>
      </c>
    </row>
    <row r="114" spans="1:12" x14ac:dyDescent="0.3">
      <c r="A114" t="s">
        <v>134</v>
      </c>
      <c r="B114" t="s">
        <v>10</v>
      </c>
      <c r="C114" t="s">
        <v>4</v>
      </c>
      <c r="D114" s="13">
        <v>42401</v>
      </c>
      <c r="E114">
        <v>7</v>
      </c>
      <c r="F114">
        <v>1</v>
      </c>
      <c r="G114" s="14">
        <v>111.6</v>
      </c>
      <c r="H114" s="14">
        <v>12.09</v>
      </c>
      <c r="I114" s="17">
        <f>IF(MarketingData[Signups]&gt;0,H114/E114,"N/A")</f>
        <v>1.7271428571428571</v>
      </c>
      <c r="J114" s="17" t="str">
        <f>IF(ISNUMBER(MarketingData[Cost / Signup]), IF(MarketingData[Cost / Signup]&gt;1.5,"high",IF(MarketingData[Cost / Signup]&gt;0.5,"medium","low")),"unsuccessful")</f>
        <v>high</v>
      </c>
      <c r="K114" s="14">
        <f>IF(MarketingData[Conv.]&gt;0, MarketingData[Sales]/MarketingData[Conv.], "N/A")</f>
        <v>111.6</v>
      </c>
      <c r="L114" s="14" t="str">
        <f>IF(ISNUMBER(MarketingData[Sales / Conv]), IF(MarketingData[Sales / Conv]&gt;200, "high", IF(MarketingData[Sales / Conv]&gt;75,"medium","low")),"N/A")</f>
        <v>medium</v>
      </c>
    </row>
    <row r="115" spans="1:12" x14ac:dyDescent="0.3">
      <c r="A115" t="s">
        <v>135</v>
      </c>
      <c r="B115" t="s">
        <v>16</v>
      </c>
      <c r="C115" t="s">
        <v>2</v>
      </c>
      <c r="D115" s="13">
        <v>42370</v>
      </c>
      <c r="E115">
        <v>6</v>
      </c>
      <c r="F115">
        <v>1</v>
      </c>
      <c r="G115" s="14">
        <v>109</v>
      </c>
      <c r="H115" s="14">
        <v>3.87</v>
      </c>
      <c r="I115" s="17">
        <f>IF(MarketingData[Signups]&gt;0,H115/E115,"N/A")</f>
        <v>0.64500000000000002</v>
      </c>
      <c r="J115" s="17" t="str">
        <f>IF(ISNUMBER(MarketingData[Cost / Signup]), IF(MarketingData[Cost / Signup]&gt;1.5,"high",IF(MarketingData[Cost / Signup]&gt;0.5,"medium","low")),"unsuccessful")</f>
        <v>medium</v>
      </c>
      <c r="K115" s="14">
        <f>IF(MarketingData[Conv.]&gt;0, MarketingData[Sales]/MarketingData[Conv.], "N/A")</f>
        <v>109</v>
      </c>
      <c r="L115" s="14" t="str">
        <f>IF(ISNUMBER(MarketingData[Sales / Conv]), IF(MarketingData[Sales / Conv]&gt;200, "high", IF(MarketingData[Sales / Conv]&gt;75,"medium","low")),"N/A")</f>
        <v>medium</v>
      </c>
    </row>
    <row r="116" spans="1:12" x14ac:dyDescent="0.3">
      <c r="A116" t="s">
        <v>136</v>
      </c>
      <c r="B116" t="s">
        <v>14</v>
      </c>
      <c r="C116" t="s">
        <v>4</v>
      </c>
      <c r="D116" s="13">
        <v>42370</v>
      </c>
      <c r="E116">
        <v>144</v>
      </c>
      <c r="F116">
        <v>1</v>
      </c>
      <c r="G116" s="14">
        <v>103.5</v>
      </c>
      <c r="H116" s="14">
        <v>185.69</v>
      </c>
      <c r="I116" s="17">
        <f>IF(MarketingData[Signups]&gt;0,H116/E116,"N/A")</f>
        <v>1.2895138888888888</v>
      </c>
      <c r="J116" s="17" t="str">
        <f>IF(ISNUMBER(MarketingData[Cost / Signup]), IF(MarketingData[Cost / Signup]&gt;1.5,"high",IF(MarketingData[Cost / Signup]&gt;0.5,"medium","low")),"unsuccessful")</f>
        <v>medium</v>
      </c>
      <c r="K116" s="14">
        <f>IF(MarketingData[Conv.]&gt;0, MarketingData[Sales]/MarketingData[Conv.], "N/A")</f>
        <v>103.5</v>
      </c>
      <c r="L116" s="14" t="str">
        <f>IF(ISNUMBER(MarketingData[Sales / Conv]), IF(MarketingData[Sales / Conv]&gt;200, "high", IF(MarketingData[Sales / Conv]&gt;75,"medium","low")),"N/A")</f>
        <v>medium</v>
      </c>
    </row>
    <row r="117" spans="1:12" x14ac:dyDescent="0.3">
      <c r="A117" t="s">
        <v>137</v>
      </c>
      <c r="B117" t="s">
        <v>16</v>
      </c>
      <c r="C117" t="s">
        <v>5</v>
      </c>
      <c r="D117" s="13">
        <v>42370</v>
      </c>
      <c r="E117">
        <v>45</v>
      </c>
      <c r="F117">
        <v>2</v>
      </c>
      <c r="G117" s="14">
        <v>102</v>
      </c>
      <c r="H117" s="14">
        <v>19.239999999999998</v>
      </c>
      <c r="I117" s="17">
        <f>IF(MarketingData[Signups]&gt;0,H117/E117,"N/A")</f>
        <v>0.42755555555555552</v>
      </c>
      <c r="J117" s="17" t="str">
        <f>IF(ISNUMBER(MarketingData[Cost / Signup]), IF(MarketingData[Cost / Signup]&gt;1.5,"high",IF(MarketingData[Cost / Signup]&gt;0.5,"medium","low")),"unsuccessful")</f>
        <v>low</v>
      </c>
      <c r="K117" s="14">
        <f>IF(MarketingData[Conv.]&gt;0, MarketingData[Sales]/MarketingData[Conv.], "N/A")</f>
        <v>51</v>
      </c>
      <c r="L117" s="14" t="str">
        <f>IF(ISNUMBER(MarketingData[Sales / Conv]), IF(MarketingData[Sales / Conv]&gt;200, "high", IF(MarketingData[Sales / Conv]&gt;75,"medium","low")),"N/A")</f>
        <v>low</v>
      </c>
    </row>
    <row r="118" spans="1:12" x14ac:dyDescent="0.3">
      <c r="A118" t="s">
        <v>138</v>
      </c>
      <c r="B118" t="s">
        <v>10</v>
      </c>
      <c r="C118" t="s">
        <v>8</v>
      </c>
      <c r="D118" s="13">
        <v>42370</v>
      </c>
      <c r="E118">
        <v>48</v>
      </c>
      <c r="F118">
        <v>1</v>
      </c>
      <c r="G118" s="14">
        <v>101.5</v>
      </c>
      <c r="H118" s="14">
        <v>103.58</v>
      </c>
      <c r="I118" s="17">
        <f>IF(MarketingData[Signups]&gt;0,H118/E118,"N/A")</f>
        <v>2.1579166666666665</v>
      </c>
      <c r="J118" s="17" t="str">
        <f>IF(ISNUMBER(MarketingData[Cost / Signup]), IF(MarketingData[Cost / Signup]&gt;1.5,"high",IF(MarketingData[Cost / Signup]&gt;0.5,"medium","low")),"unsuccessful")</f>
        <v>high</v>
      </c>
      <c r="K118" s="14">
        <f>IF(MarketingData[Conv.]&gt;0, MarketingData[Sales]/MarketingData[Conv.], "N/A")</f>
        <v>101.5</v>
      </c>
      <c r="L118" s="14" t="str">
        <f>IF(ISNUMBER(MarketingData[Sales / Conv]), IF(MarketingData[Sales / Conv]&gt;200, "high", IF(MarketingData[Sales / Conv]&gt;75,"medium","low")),"N/A")</f>
        <v>medium</v>
      </c>
    </row>
    <row r="119" spans="1:12" x14ac:dyDescent="0.3">
      <c r="A119" t="s">
        <v>139</v>
      </c>
      <c r="B119" t="s">
        <v>16</v>
      </c>
      <c r="C119" t="s">
        <v>2</v>
      </c>
      <c r="D119" s="13">
        <v>42430</v>
      </c>
      <c r="E119">
        <v>171</v>
      </c>
      <c r="F119">
        <v>3</v>
      </c>
      <c r="G119" s="14">
        <v>99.05</v>
      </c>
      <c r="H119" s="14">
        <v>172.78</v>
      </c>
      <c r="I119" s="17">
        <f>IF(MarketingData[Signups]&gt;0,H119/E119,"N/A")</f>
        <v>1.0104093567251462</v>
      </c>
      <c r="J119" s="17" t="str">
        <f>IF(ISNUMBER(MarketingData[Cost / Signup]), IF(MarketingData[Cost / Signup]&gt;1.5,"high",IF(MarketingData[Cost / Signup]&gt;0.5,"medium","low")),"unsuccessful")</f>
        <v>medium</v>
      </c>
      <c r="K119" s="14">
        <f>IF(MarketingData[Conv.]&gt;0, MarketingData[Sales]/MarketingData[Conv.], "N/A")</f>
        <v>33.016666666666666</v>
      </c>
      <c r="L119" s="14" t="str">
        <f>IF(ISNUMBER(MarketingData[Sales / Conv]), IF(MarketingData[Sales / Conv]&gt;200, "high", IF(MarketingData[Sales / Conv]&gt;75,"medium","low")),"N/A")</f>
        <v>low</v>
      </c>
    </row>
    <row r="120" spans="1:12" x14ac:dyDescent="0.3">
      <c r="A120" t="s">
        <v>140</v>
      </c>
      <c r="B120" t="s">
        <v>16</v>
      </c>
      <c r="C120" t="s">
        <v>6</v>
      </c>
      <c r="D120" s="13">
        <v>42430</v>
      </c>
      <c r="E120">
        <v>7</v>
      </c>
      <c r="F120">
        <v>1</v>
      </c>
      <c r="G120" s="14">
        <v>99</v>
      </c>
      <c r="H120" s="14">
        <v>1.73</v>
      </c>
      <c r="I120" s="17">
        <f>IF(MarketingData[Signups]&gt;0,H120/E120,"N/A")</f>
        <v>0.24714285714285714</v>
      </c>
      <c r="J120" s="17" t="str">
        <f>IF(ISNUMBER(MarketingData[Cost / Signup]), IF(MarketingData[Cost / Signup]&gt;1.5,"high",IF(MarketingData[Cost / Signup]&gt;0.5,"medium","low")),"unsuccessful")</f>
        <v>low</v>
      </c>
      <c r="K120" s="14">
        <f>IF(MarketingData[Conv.]&gt;0, MarketingData[Sales]/MarketingData[Conv.], "N/A")</f>
        <v>99</v>
      </c>
      <c r="L120" s="14" t="str">
        <f>IF(ISNUMBER(MarketingData[Sales / Conv]), IF(MarketingData[Sales / Conv]&gt;200, "high", IF(MarketingData[Sales / Conv]&gt;75,"medium","low")),"N/A")</f>
        <v>medium</v>
      </c>
    </row>
    <row r="121" spans="1:12" x14ac:dyDescent="0.3">
      <c r="A121" t="s">
        <v>141</v>
      </c>
      <c r="B121" t="s">
        <v>16</v>
      </c>
      <c r="C121" t="s">
        <v>2</v>
      </c>
      <c r="D121" s="13">
        <v>42430</v>
      </c>
      <c r="E121">
        <v>47</v>
      </c>
      <c r="F121">
        <v>1</v>
      </c>
      <c r="G121" s="14">
        <v>99</v>
      </c>
      <c r="H121" s="14">
        <v>10.64</v>
      </c>
      <c r="I121" s="17">
        <f>IF(MarketingData[Signups]&gt;0,H121/E121,"N/A")</f>
        <v>0.22638297872340427</v>
      </c>
      <c r="J121" s="17" t="str">
        <f>IF(ISNUMBER(MarketingData[Cost / Signup]), IF(MarketingData[Cost / Signup]&gt;1.5,"high",IF(MarketingData[Cost / Signup]&gt;0.5,"medium","low")),"unsuccessful")</f>
        <v>low</v>
      </c>
      <c r="K121" s="14">
        <f>IF(MarketingData[Conv.]&gt;0, MarketingData[Sales]/MarketingData[Conv.], "N/A")</f>
        <v>99</v>
      </c>
      <c r="L121" s="14" t="str">
        <f>IF(ISNUMBER(MarketingData[Sales / Conv]), IF(MarketingData[Sales / Conv]&gt;200, "high", IF(MarketingData[Sales / Conv]&gt;75,"medium","low")),"N/A")</f>
        <v>medium</v>
      </c>
    </row>
    <row r="122" spans="1:12" x14ac:dyDescent="0.3">
      <c r="A122" t="s">
        <v>142</v>
      </c>
      <c r="B122" t="s">
        <v>10</v>
      </c>
      <c r="C122" t="s">
        <v>4</v>
      </c>
      <c r="D122" s="13">
        <v>42370</v>
      </c>
      <c r="E122">
        <v>16</v>
      </c>
      <c r="F122">
        <v>2</v>
      </c>
      <c r="G122" s="14">
        <v>95.99</v>
      </c>
      <c r="H122" s="14">
        <v>3.81</v>
      </c>
      <c r="I122" s="17">
        <f>IF(MarketingData[Signups]&gt;0,H122/E122,"N/A")</f>
        <v>0.238125</v>
      </c>
      <c r="J122" s="17" t="str">
        <f>IF(ISNUMBER(MarketingData[Cost / Signup]), IF(MarketingData[Cost / Signup]&gt;1.5,"high",IF(MarketingData[Cost / Signup]&gt;0.5,"medium","low")),"unsuccessful")</f>
        <v>low</v>
      </c>
      <c r="K122" s="14">
        <f>IF(MarketingData[Conv.]&gt;0, MarketingData[Sales]/MarketingData[Conv.], "N/A")</f>
        <v>47.994999999999997</v>
      </c>
      <c r="L122" s="14" t="str">
        <f>IF(ISNUMBER(MarketingData[Sales / Conv]), IF(MarketingData[Sales / Conv]&gt;200, "high", IF(MarketingData[Sales / Conv]&gt;75,"medium","low")),"N/A")</f>
        <v>low</v>
      </c>
    </row>
    <row r="123" spans="1:12" x14ac:dyDescent="0.3">
      <c r="A123" t="s">
        <v>143</v>
      </c>
      <c r="B123" t="s">
        <v>10</v>
      </c>
      <c r="C123" t="s">
        <v>8</v>
      </c>
      <c r="D123" s="13">
        <v>42370</v>
      </c>
      <c r="E123">
        <v>177</v>
      </c>
      <c r="F123">
        <v>3</v>
      </c>
      <c r="G123" s="14">
        <v>95.97</v>
      </c>
      <c r="H123" s="14">
        <v>35.15</v>
      </c>
      <c r="I123" s="17">
        <f>IF(MarketingData[Signups]&gt;0,H123/E123,"N/A")</f>
        <v>0.19858757062146892</v>
      </c>
      <c r="J123" s="17" t="str">
        <f>IF(ISNUMBER(MarketingData[Cost / Signup]), IF(MarketingData[Cost / Signup]&gt;1.5,"high",IF(MarketingData[Cost / Signup]&gt;0.5,"medium","low")),"unsuccessful")</f>
        <v>low</v>
      </c>
      <c r="K123" s="14">
        <f>IF(MarketingData[Conv.]&gt;0, MarketingData[Sales]/MarketingData[Conv.], "N/A")</f>
        <v>31.99</v>
      </c>
      <c r="L123" s="14" t="str">
        <f>IF(ISNUMBER(MarketingData[Sales / Conv]), IF(MarketingData[Sales / Conv]&gt;200, "high", IF(MarketingData[Sales / Conv]&gt;75,"medium","low")),"N/A")</f>
        <v>low</v>
      </c>
    </row>
    <row r="124" spans="1:12" x14ac:dyDescent="0.3">
      <c r="A124" t="s">
        <v>144</v>
      </c>
      <c r="B124" t="s">
        <v>10</v>
      </c>
      <c r="C124" t="s">
        <v>8</v>
      </c>
      <c r="D124" s="13">
        <v>42401</v>
      </c>
      <c r="E124">
        <v>37</v>
      </c>
      <c r="F124">
        <v>1</v>
      </c>
      <c r="G124" s="14">
        <v>94</v>
      </c>
      <c r="H124" s="14">
        <v>35.68</v>
      </c>
      <c r="I124" s="17">
        <f>IF(MarketingData[Signups]&gt;0,H124/E124,"N/A")</f>
        <v>0.96432432432432436</v>
      </c>
      <c r="J124" s="17" t="str">
        <f>IF(ISNUMBER(MarketingData[Cost / Signup]), IF(MarketingData[Cost / Signup]&gt;1.5,"high",IF(MarketingData[Cost / Signup]&gt;0.5,"medium","low")),"unsuccessful")</f>
        <v>medium</v>
      </c>
      <c r="K124" s="14">
        <f>IF(MarketingData[Conv.]&gt;0, MarketingData[Sales]/MarketingData[Conv.], "N/A")</f>
        <v>94</v>
      </c>
      <c r="L124" s="14" t="str">
        <f>IF(ISNUMBER(MarketingData[Sales / Conv]), IF(MarketingData[Sales / Conv]&gt;200, "high", IF(MarketingData[Sales / Conv]&gt;75,"medium","low")),"N/A")</f>
        <v>medium</v>
      </c>
    </row>
    <row r="125" spans="1:12" x14ac:dyDescent="0.3">
      <c r="A125" t="s">
        <v>145</v>
      </c>
      <c r="B125" t="s">
        <v>16</v>
      </c>
      <c r="C125" t="s">
        <v>8</v>
      </c>
      <c r="D125" s="13">
        <v>42401</v>
      </c>
      <c r="E125">
        <v>228</v>
      </c>
      <c r="F125">
        <v>1</v>
      </c>
      <c r="G125" s="14">
        <v>94</v>
      </c>
      <c r="H125" s="14">
        <v>30.47</v>
      </c>
      <c r="I125" s="17">
        <f>IF(MarketingData[Signups]&gt;0,H125/E125,"N/A")</f>
        <v>0.13364035087719298</v>
      </c>
      <c r="J125" s="17" t="str">
        <f>IF(ISNUMBER(MarketingData[Cost / Signup]), IF(MarketingData[Cost / Signup]&gt;1.5,"high",IF(MarketingData[Cost / Signup]&gt;0.5,"medium","low")),"unsuccessful")</f>
        <v>low</v>
      </c>
      <c r="K125" s="14">
        <f>IF(MarketingData[Conv.]&gt;0, MarketingData[Sales]/MarketingData[Conv.], "N/A")</f>
        <v>94</v>
      </c>
      <c r="L125" s="14" t="str">
        <f>IF(ISNUMBER(MarketingData[Sales / Conv]), IF(MarketingData[Sales / Conv]&gt;200, "high", IF(MarketingData[Sales / Conv]&gt;75,"medium","low")),"N/A")</f>
        <v>medium</v>
      </c>
    </row>
    <row r="126" spans="1:12" x14ac:dyDescent="0.3">
      <c r="A126" t="s">
        <v>146</v>
      </c>
      <c r="B126" t="s">
        <v>16</v>
      </c>
      <c r="C126" t="s">
        <v>8</v>
      </c>
      <c r="D126" s="13">
        <v>42430</v>
      </c>
      <c r="E126">
        <v>14</v>
      </c>
      <c r="F126">
        <v>2</v>
      </c>
      <c r="G126" s="14">
        <v>92.98</v>
      </c>
      <c r="H126" s="14">
        <v>5.89</v>
      </c>
      <c r="I126" s="17">
        <f>IF(MarketingData[Signups]&gt;0,H126/E126,"N/A")</f>
        <v>0.42071428571428571</v>
      </c>
      <c r="J126" s="17" t="str">
        <f>IF(ISNUMBER(MarketingData[Cost / Signup]), IF(MarketingData[Cost / Signup]&gt;1.5,"high",IF(MarketingData[Cost / Signup]&gt;0.5,"medium","low")),"unsuccessful")</f>
        <v>low</v>
      </c>
      <c r="K126" s="14">
        <f>IF(MarketingData[Conv.]&gt;0, MarketingData[Sales]/MarketingData[Conv.], "N/A")</f>
        <v>46.49</v>
      </c>
      <c r="L126" s="14" t="str">
        <f>IF(ISNUMBER(MarketingData[Sales / Conv]), IF(MarketingData[Sales / Conv]&gt;200, "high", IF(MarketingData[Sales / Conv]&gt;75,"medium","low")),"N/A")</f>
        <v>low</v>
      </c>
    </row>
    <row r="127" spans="1:12" x14ac:dyDescent="0.3">
      <c r="A127" t="s">
        <v>147</v>
      </c>
      <c r="B127" t="s">
        <v>16</v>
      </c>
      <c r="C127" t="s">
        <v>8</v>
      </c>
      <c r="D127" s="13">
        <v>42401</v>
      </c>
      <c r="E127">
        <v>22</v>
      </c>
      <c r="F127">
        <v>1</v>
      </c>
      <c r="G127" s="14">
        <v>92</v>
      </c>
      <c r="H127" s="14">
        <v>3.31</v>
      </c>
      <c r="I127" s="17">
        <f>IF(MarketingData[Signups]&gt;0,H127/E127,"N/A")</f>
        <v>0.15045454545454545</v>
      </c>
      <c r="J127" s="17" t="str">
        <f>IF(ISNUMBER(MarketingData[Cost / Signup]), IF(MarketingData[Cost / Signup]&gt;1.5,"high",IF(MarketingData[Cost / Signup]&gt;0.5,"medium","low")),"unsuccessful")</f>
        <v>low</v>
      </c>
      <c r="K127" s="14">
        <f>IF(MarketingData[Conv.]&gt;0, MarketingData[Sales]/MarketingData[Conv.], "N/A")</f>
        <v>92</v>
      </c>
      <c r="L127" s="14" t="str">
        <f>IF(ISNUMBER(MarketingData[Sales / Conv]), IF(MarketingData[Sales / Conv]&gt;200, "high", IF(MarketingData[Sales / Conv]&gt;75,"medium","low")),"N/A")</f>
        <v>medium</v>
      </c>
    </row>
    <row r="128" spans="1:12" x14ac:dyDescent="0.3">
      <c r="A128" t="s">
        <v>148</v>
      </c>
      <c r="B128" t="s">
        <v>16</v>
      </c>
      <c r="C128" t="s">
        <v>8</v>
      </c>
      <c r="D128" s="13">
        <v>42370</v>
      </c>
      <c r="E128">
        <v>31</v>
      </c>
      <c r="F128">
        <v>1</v>
      </c>
      <c r="G128" s="14">
        <v>92</v>
      </c>
      <c r="H128" s="14">
        <v>9.24</v>
      </c>
      <c r="I128" s="17">
        <f>IF(MarketingData[Signups]&gt;0,H128/E128,"N/A")</f>
        <v>0.29806451612903229</v>
      </c>
      <c r="J128" s="17" t="str">
        <f>IF(ISNUMBER(MarketingData[Cost / Signup]), IF(MarketingData[Cost / Signup]&gt;1.5,"high",IF(MarketingData[Cost / Signup]&gt;0.5,"medium","low")),"unsuccessful")</f>
        <v>low</v>
      </c>
      <c r="K128" s="14">
        <f>IF(MarketingData[Conv.]&gt;0, MarketingData[Sales]/MarketingData[Conv.], "N/A")</f>
        <v>92</v>
      </c>
      <c r="L128" s="14" t="str">
        <f>IF(ISNUMBER(MarketingData[Sales / Conv]), IF(MarketingData[Sales / Conv]&gt;200, "high", IF(MarketingData[Sales / Conv]&gt;75,"medium","low")),"N/A")</f>
        <v>medium</v>
      </c>
    </row>
    <row r="129" spans="1:12" x14ac:dyDescent="0.3">
      <c r="A129" t="s">
        <v>149</v>
      </c>
      <c r="B129" t="s">
        <v>16</v>
      </c>
      <c r="C129" t="s">
        <v>2</v>
      </c>
      <c r="D129" s="13">
        <v>42430</v>
      </c>
      <c r="E129">
        <v>99</v>
      </c>
      <c r="F129">
        <v>2</v>
      </c>
      <c r="G129" s="14">
        <v>91</v>
      </c>
      <c r="H129" s="14">
        <v>108.94</v>
      </c>
      <c r="I129" s="17">
        <f>IF(MarketingData[Signups]&gt;0,H129/E129,"N/A")</f>
        <v>1.1004040404040403</v>
      </c>
      <c r="J129" s="17" t="str">
        <f>IF(ISNUMBER(MarketingData[Cost / Signup]), IF(MarketingData[Cost / Signup]&gt;1.5,"high",IF(MarketingData[Cost / Signup]&gt;0.5,"medium","low")),"unsuccessful")</f>
        <v>medium</v>
      </c>
      <c r="K129" s="14">
        <f>IF(MarketingData[Conv.]&gt;0, MarketingData[Sales]/MarketingData[Conv.], "N/A")</f>
        <v>45.5</v>
      </c>
      <c r="L129" s="14" t="str">
        <f>IF(ISNUMBER(MarketingData[Sales / Conv]), IF(MarketingData[Sales / Conv]&gt;200, "high", IF(MarketingData[Sales / Conv]&gt;75,"medium","low")),"N/A")</f>
        <v>low</v>
      </c>
    </row>
    <row r="130" spans="1:12" x14ac:dyDescent="0.3">
      <c r="A130" t="s">
        <v>150</v>
      </c>
      <c r="B130" t="s">
        <v>14</v>
      </c>
      <c r="C130" t="s">
        <v>8</v>
      </c>
      <c r="D130" s="13">
        <v>42370</v>
      </c>
      <c r="E130">
        <v>52</v>
      </c>
      <c r="F130">
        <v>2</v>
      </c>
      <c r="G130" s="14">
        <v>91</v>
      </c>
      <c r="H130" s="14">
        <v>22.27</v>
      </c>
      <c r="I130" s="17">
        <f>IF(MarketingData[Signups]&gt;0,H130/E130,"N/A")</f>
        <v>0.42826923076923074</v>
      </c>
      <c r="J130" s="17" t="str">
        <f>IF(ISNUMBER(MarketingData[Cost / Signup]), IF(MarketingData[Cost / Signup]&gt;1.5,"high",IF(MarketingData[Cost / Signup]&gt;0.5,"medium","low")),"unsuccessful")</f>
        <v>low</v>
      </c>
      <c r="K130" s="14">
        <f>IF(MarketingData[Conv.]&gt;0, MarketingData[Sales]/MarketingData[Conv.], "N/A")</f>
        <v>45.5</v>
      </c>
      <c r="L130" s="14" t="str">
        <f>IF(ISNUMBER(MarketingData[Sales / Conv]), IF(MarketingData[Sales / Conv]&gt;200, "high", IF(MarketingData[Sales / Conv]&gt;75,"medium","low")),"N/A")</f>
        <v>low</v>
      </c>
    </row>
    <row r="131" spans="1:12" x14ac:dyDescent="0.3">
      <c r="A131" t="s">
        <v>151</v>
      </c>
      <c r="B131" t="s">
        <v>10</v>
      </c>
      <c r="C131" t="s">
        <v>4</v>
      </c>
      <c r="D131" s="13">
        <v>42370</v>
      </c>
      <c r="E131">
        <v>65</v>
      </c>
      <c r="F131">
        <v>1</v>
      </c>
      <c r="G131" s="14">
        <v>89.98</v>
      </c>
      <c r="H131" s="14">
        <v>97.96</v>
      </c>
      <c r="I131" s="17">
        <f>IF(MarketingData[Signups]&gt;0,H131/E131,"N/A")</f>
        <v>1.507076923076923</v>
      </c>
      <c r="J131" s="17" t="str">
        <f>IF(ISNUMBER(MarketingData[Cost / Signup]), IF(MarketingData[Cost / Signup]&gt;1.5,"high",IF(MarketingData[Cost / Signup]&gt;0.5,"medium","low")),"unsuccessful")</f>
        <v>high</v>
      </c>
      <c r="K131" s="14">
        <f>IF(MarketingData[Conv.]&gt;0, MarketingData[Sales]/MarketingData[Conv.], "N/A")</f>
        <v>89.98</v>
      </c>
      <c r="L131" s="14" t="str">
        <f>IF(ISNUMBER(MarketingData[Sales / Conv]), IF(MarketingData[Sales / Conv]&gt;200, "high", IF(MarketingData[Sales / Conv]&gt;75,"medium","low")),"N/A")</f>
        <v>medium</v>
      </c>
    </row>
    <row r="132" spans="1:12" x14ac:dyDescent="0.3">
      <c r="A132" t="s">
        <v>152</v>
      </c>
      <c r="B132" t="s">
        <v>14</v>
      </c>
      <c r="C132" t="s">
        <v>8</v>
      </c>
      <c r="D132" s="13">
        <v>42430</v>
      </c>
      <c r="E132">
        <v>56</v>
      </c>
      <c r="F132">
        <v>1</v>
      </c>
      <c r="G132" s="14">
        <v>89.5</v>
      </c>
      <c r="H132" s="14">
        <v>67.319999999999993</v>
      </c>
      <c r="I132" s="17">
        <f>IF(MarketingData[Signups]&gt;0,H132/E132,"N/A")</f>
        <v>1.202142857142857</v>
      </c>
      <c r="J132" s="17" t="str">
        <f>IF(ISNUMBER(MarketingData[Cost / Signup]), IF(MarketingData[Cost / Signup]&gt;1.5,"high",IF(MarketingData[Cost / Signup]&gt;0.5,"medium","low")),"unsuccessful")</f>
        <v>medium</v>
      </c>
      <c r="K132" s="14">
        <f>IF(MarketingData[Conv.]&gt;0, MarketingData[Sales]/MarketingData[Conv.], "N/A")</f>
        <v>89.5</v>
      </c>
      <c r="L132" s="14" t="str">
        <f>IF(ISNUMBER(MarketingData[Sales / Conv]), IF(MarketingData[Sales / Conv]&gt;200, "high", IF(MarketingData[Sales / Conv]&gt;75,"medium","low")),"N/A")</f>
        <v>medium</v>
      </c>
    </row>
    <row r="133" spans="1:12" x14ac:dyDescent="0.3">
      <c r="A133" t="s">
        <v>153</v>
      </c>
      <c r="B133" t="s">
        <v>16</v>
      </c>
      <c r="C133" t="s">
        <v>4</v>
      </c>
      <c r="D133" s="13">
        <v>42370</v>
      </c>
      <c r="E133">
        <v>39</v>
      </c>
      <c r="F133">
        <v>1</v>
      </c>
      <c r="G133" s="14">
        <v>88</v>
      </c>
      <c r="H133" s="14">
        <v>40.81</v>
      </c>
      <c r="I133" s="17">
        <f>IF(MarketingData[Signups]&gt;0,H133/E133,"N/A")</f>
        <v>1.0464102564102564</v>
      </c>
      <c r="J133" s="17" t="str">
        <f>IF(ISNUMBER(MarketingData[Cost / Signup]), IF(MarketingData[Cost / Signup]&gt;1.5,"high",IF(MarketingData[Cost / Signup]&gt;0.5,"medium","low")),"unsuccessful")</f>
        <v>medium</v>
      </c>
      <c r="K133" s="14">
        <f>IF(MarketingData[Conv.]&gt;0, MarketingData[Sales]/MarketingData[Conv.], "N/A")</f>
        <v>88</v>
      </c>
      <c r="L133" s="14" t="str">
        <f>IF(ISNUMBER(MarketingData[Sales / Conv]), IF(MarketingData[Sales / Conv]&gt;200, "high", IF(MarketingData[Sales / Conv]&gt;75,"medium","low")),"N/A")</f>
        <v>medium</v>
      </c>
    </row>
    <row r="134" spans="1:12" x14ac:dyDescent="0.3">
      <c r="A134" t="s">
        <v>154</v>
      </c>
      <c r="B134" t="s">
        <v>10</v>
      </c>
      <c r="C134" t="s">
        <v>8</v>
      </c>
      <c r="D134" s="13">
        <v>42370</v>
      </c>
      <c r="E134">
        <v>38</v>
      </c>
      <c r="F134">
        <v>1</v>
      </c>
      <c r="G134" s="14">
        <v>88</v>
      </c>
      <c r="H134" s="14">
        <v>8.34</v>
      </c>
      <c r="I134" s="17">
        <f>IF(MarketingData[Signups]&gt;0,H134/E134,"N/A")</f>
        <v>0.21947368421052632</v>
      </c>
      <c r="J134" s="17" t="str">
        <f>IF(ISNUMBER(MarketingData[Cost / Signup]), IF(MarketingData[Cost / Signup]&gt;1.5,"high",IF(MarketingData[Cost / Signup]&gt;0.5,"medium","low")),"unsuccessful")</f>
        <v>low</v>
      </c>
      <c r="K134" s="14">
        <f>IF(MarketingData[Conv.]&gt;0, MarketingData[Sales]/MarketingData[Conv.], "N/A")</f>
        <v>88</v>
      </c>
      <c r="L134" s="14" t="str">
        <f>IF(ISNUMBER(MarketingData[Sales / Conv]), IF(MarketingData[Sales / Conv]&gt;200, "high", IF(MarketingData[Sales / Conv]&gt;75,"medium","low")),"N/A")</f>
        <v>medium</v>
      </c>
    </row>
    <row r="135" spans="1:12" x14ac:dyDescent="0.3">
      <c r="A135" t="s">
        <v>155</v>
      </c>
      <c r="B135" t="s">
        <v>14</v>
      </c>
      <c r="C135" t="s">
        <v>4</v>
      </c>
      <c r="D135" s="13">
        <v>42370</v>
      </c>
      <c r="E135">
        <v>31</v>
      </c>
      <c r="F135">
        <v>1</v>
      </c>
      <c r="G135" s="14">
        <v>88</v>
      </c>
      <c r="H135" s="14">
        <v>37.64</v>
      </c>
      <c r="I135" s="17">
        <f>IF(MarketingData[Signups]&gt;0,H135/E135,"N/A")</f>
        <v>1.2141935483870967</v>
      </c>
      <c r="J135" s="17" t="str">
        <f>IF(ISNUMBER(MarketingData[Cost / Signup]), IF(MarketingData[Cost / Signup]&gt;1.5,"high",IF(MarketingData[Cost / Signup]&gt;0.5,"medium","low")),"unsuccessful")</f>
        <v>medium</v>
      </c>
      <c r="K135" s="14">
        <f>IF(MarketingData[Conv.]&gt;0, MarketingData[Sales]/MarketingData[Conv.], "N/A")</f>
        <v>88</v>
      </c>
      <c r="L135" s="14" t="str">
        <f>IF(ISNUMBER(MarketingData[Sales / Conv]), IF(MarketingData[Sales / Conv]&gt;200, "high", IF(MarketingData[Sales / Conv]&gt;75,"medium","low")),"N/A")</f>
        <v>medium</v>
      </c>
    </row>
    <row r="136" spans="1:12" x14ac:dyDescent="0.3">
      <c r="A136" t="s">
        <v>156</v>
      </c>
      <c r="B136" t="s">
        <v>16</v>
      </c>
      <c r="C136" t="s">
        <v>8</v>
      </c>
      <c r="D136" s="13">
        <v>42370</v>
      </c>
      <c r="E136">
        <v>37</v>
      </c>
      <c r="F136">
        <v>1</v>
      </c>
      <c r="G136" s="14">
        <v>87</v>
      </c>
      <c r="H136" s="14">
        <v>80.27</v>
      </c>
      <c r="I136" s="17">
        <f>IF(MarketingData[Signups]&gt;0,H136/E136,"N/A")</f>
        <v>2.1694594594594592</v>
      </c>
      <c r="J136" s="17" t="str">
        <f>IF(ISNUMBER(MarketingData[Cost / Signup]), IF(MarketingData[Cost / Signup]&gt;1.5,"high",IF(MarketingData[Cost / Signup]&gt;0.5,"medium","low")),"unsuccessful")</f>
        <v>high</v>
      </c>
      <c r="K136" s="14">
        <f>IF(MarketingData[Conv.]&gt;0, MarketingData[Sales]/MarketingData[Conv.], "N/A")</f>
        <v>87</v>
      </c>
      <c r="L136" s="14" t="str">
        <f>IF(ISNUMBER(MarketingData[Sales / Conv]), IF(MarketingData[Sales / Conv]&gt;200, "high", IF(MarketingData[Sales / Conv]&gt;75,"medium","low")),"N/A")</f>
        <v>medium</v>
      </c>
    </row>
    <row r="137" spans="1:12" x14ac:dyDescent="0.3">
      <c r="A137" t="s">
        <v>157</v>
      </c>
      <c r="B137" t="s">
        <v>16</v>
      </c>
      <c r="C137" t="s">
        <v>4</v>
      </c>
      <c r="D137" s="13">
        <v>42370</v>
      </c>
      <c r="E137">
        <v>51</v>
      </c>
      <c r="F137">
        <v>3</v>
      </c>
      <c r="G137" s="14">
        <v>87</v>
      </c>
      <c r="H137" s="14">
        <v>39.700000000000003</v>
      </c>
      <c r="I137" s="17">
        <f>IF(MarketingData[Signups]&gt;0,H137/E137,"N/A")</f>
        <v>0.77843137254901962</v>
      </c>
      <c r="J137" s="17" t="str">
        <f>IF(ISNUMBER(MarketingData[Cost / Signup]), IF(MarketingData[Cost / Signup]&gt;1.5,"high",IF(MarketingData[Cost / Signup]&gt;0.5,"medium","low")),"unsuccessful")</f>
        <v>medium</v>
      </c>
      <c r="K137" s="14">
        <f>IF(MarketingData[Conv.]&gt;0, MarketingData[Sales]/MarketingData[Conv.], "N/A")</f>
        <v>29</v>
      </c>
      <c r="L137" s="14" t="str">
        <f>IF(ISNUMBER(MarketingData[Sales / Conv]), IF(MarketingData[Sales / Conv]&gt;200, "high", IF(MarketingData[Sales / Conv]&gt;75,"medium","low")),"N/A")</f>
        <v>low</v>
      </c>
    </row>
    <row r="138" spans="1:12" x14ac:dyDescent="0.3">
      <c r="A138" t="s">
        <v>158</v>
      </c>
      <c r="B138" t="s">
        <v>14</v>
      </c>
      <c r="C138" t="s">
        <v>8</v>
      </c>
      <c r="D138" s="13">
        <v>42370</v>
      </c>
      <c r="E138">
        <v>250</v>
      </c>
      <c r="F138">
        <v>2</v>
      </c>
      <c r="G138" s="14">
        <v>86</v>
      </c>
      <c r="H138" s="14">
        <v>138.06</v>
      </c>
      <c r="I138" s="17">
        <f>IF(MarketingData[Signups]&gt;0,H138/E138,"N/A")</f>
        <v>0.55224000000000006</v>
      </c>
      <c r="J138" s="17" t="str">
        <f>IF(ISNUMBER(MarketingData[Cost / Signup]), IF(MarketingData[Cost / Signup]&gt;1.5,"high",IF(MarketingData[Cost / Signup]&gt;0.5,"medium","low")),"unsuccessful")</f>
        <v>medium</v>
      </c>
      <c r="K138" s="14">
        <f>IF(MarketingData[Conv.]&gt;0, MarketingData[Sales]/MarketingData[Conv.], "N/A")</f>
        <v>43</v>
      </c>
      <c r="L138" s="14" t="str">
        <f>IF(ISNUMBER(MarketingData[Sales / Conv]), IF(MarketingData[Sales / Conv]&gt;200, "high", IF(MarketingData[Sales / Conv]&gt;75,"medium","low")),"N/A")</f>
        <v>low</v>
      </c>
    </row>
    <row r="139" spans="1:12" x14ac:dyDescent="0.3">
      <c r="A139" t="s">
        <v>159</v>
      </c>
      <c r="B139" t="s">
        <v>16</v>
      </c>
      <c r="C139" t="s">
        <v>2</v>
      </c>
      <c r="D139" s="13">
        <v>42401</v>
      </c>
      <c r="E139">
        <v>71</v>
      </c>
      <c r="F139">
        <v>1</v>
      </c>
      <c r="G139" s="14">
        <v>85.92</v>
      </c>
      <c r="H139" s="14">
        <v>17.079999999999998</v>
      </c>
      <c r="I139" s="17">
        <f>IF(MarketingData[Signups]&gt;0,H139/E139,"N/A")</f>
        <v>0.24056338028169011</v>
      </c>
      <c r="J139" s="17" t="str">
        <f>IF(ISNUMBER(MarketingData[Cost / Signup]), IF(MarketingData[Cost / Signup]&gt;1.5,"high",IF(MarketingData[Cost / Signup]&gt;0.5,"medium","low")),"unsuccessful")</f>
        <v>low</v>
      </c>
      <c r="K139" s="14">
        <f>IF(MarketingData[Conv.]&gt;0, MarketingData[Sales]/MarketingData[Conv.], "N/A")</f>
        <v>85.92</v>
      </c>
      <c r="L139" s="14" t="str">
        <f>IF(ISNUMBER(MarketingData[Sales / Conv]), IF(MarketingData[Sales / Conv]&gt;200, "high", IF(MarketingData[Sales / Conv]&gt;75,"medium","low")),"N/A")</f>
        <v>medium</v>
      </c>
    </row>
    <row r="140" spans="1:12" x14ac:dyDescent="0.3">
      <c r="A140" t="s">
        <v>160</v>
      </c>
      <c r="B140" t="s">
        <v>16</v>
      </c>
      <c r="C140" t="s">
        <v>8</v>
      </c>
      <c r="D140" s="13">
        <v>42370</v>
      </c>
      <c r="E140">
        <v>19</v>
      </c>
      <c r="F140">
        <v>2</v>
      </c>
      <c r="G140" s="14">
        <v>85.65</v>
      </c>
      <c r="H140" s="14">
        <v>18.420000000000002</v>
      </c>
      <c r="I140" s="17">
        <f>IF(MarketingData[Signups]&gt;0,H140/E140,"N/A")</f>
        <v>0.96947368421052638</v>
      </c>
      <c r="J140" s="17" t="str">
        <f>IF(ISNUMBER(MarketingData[Cost / Signup]), IF(MarketingData[Cost / Signup]&gt;1.5,"high",IF(MarketingData[Cost / Signup]&gt;0.5,"medium","low")),"unsuccessful")</f>
        <v>medium</v>
      </c>
      <c r="K140" s="14">
        <f>IF(MarketingData[Conv.]&gt;0, MarketingData[Sales]/MarketingData[Conv.], "N/A")</f>
        <v>42.825000000000003</v>
      </c>
      <c r="L140" s="14" t="str">
        <f>IF(ISNUMBER(MarketingData[Sales / Conv]), IF(MarketingData[Sales / Conv]&gt;200, "high", IF(MarketingData[Sales / Conv]&gt;75,"medium","low")),"N/A")</f>
        <v>low</v>
      </c>
    </row>
    <row r="141" spans="1:12" x14ac:dyDescent="0.3">
      <c r="A141" t="s">
        <v>161</v>
      </c>
      <c r="B141" t="s">
        <v>15</v>
      </c>
      <c r="C141" t="s">
        <v>8</v>
      </c>
      <c r="D141" s="13">
        <v>42370</v>
      </c>
      <c r="E141">
        <v>13</v>
      </c>
      <c r="F141">
        <v>1</v>
      </c>
      <c r="G141" s="14">
        <v>84</v>
      </c>
      <c r="H141" s="14">
        <v>10.11</v>
      </c>
      <c r="I141" s="17">
        <f>IF(MarketingData[Signups]&gt;0,H141/E141,"N/A")</f>
        <v>0.77769230769230768</v>
      </c>
      <c r="J141" s="17" t="str">
        <f>IF(ISNUMBER(MarketingData[Cost / Signup]), IF(MarketingData[Cost / Signup]&gt;1.5,"high",IF(MarketingData[Cost / Signup]&gt;0.5,"medium","low")),"unsuccessful")</f>
        <v>medium</v>
      </c>
      <c r="K141" s="14">
        <f>IF(MarketingData[Conv.]&gt;0, MarketingData[Sales]/MarketingData[Conv.], "N/A")</f>
        <v>84</v>
      </c>
      <c r="L141" s="14" t="str">
        <f>IF(ISNUMBER(MarketingData[Sales / Conv]), IF(MarketingData[Sales / Conv]&gt;200, "high", IF(MarketingData[Sales / Conv]&gt;75,"medium","low")),"N/A")</f>
        <v>medium</v>
      </c>
    </row>
    <row r="142" spans="1:12" x14ac:dyDescent="0.3">
      <c r="A142" t="s">
        <v>162</v>
      </c>
      <c r="B142" t="s">
        <v>10</v>
      </c>
      <c r="C142" t="s">
        <v>8</v>
      </c>
      <c r="D142" s="13">
        <v>42370</v>
      </c>
      <c r="E142">
        <v>20</v>
      </c>
      <c r="F142">
        <v>1</v>
      </c>
      <c r="G142" s="14">
        <v>83</v>
      </c>
      <c r="H142" s="14">
        <v>28.19</v>
      </c>
      <c r="I142" s="17">
        <f>IF(MarketingData[Signups]&gt;0,H142/E142,"N/A")</f>
        <v>1.4095</v>
      </c>
      <c r="J142" s="17" t="str">
        <f>IF(ISNUMBER(MarketingData[Cost / Signup]), IF(MarketingData[Cost / Signup]&gt;1.5,"high",IF(MarketingData[Cost / Signup]&gt;0.5,"medium","low")),"unsuccessful")</f>
        <v>medium</v>
      </c>
      <c r="K142" s="14">
        <f>IF(MarketingData[Conv.]&gt;0, MarketingData[Sales]/MarketingData[Conv.], "N/A")</f>
        <v>83</v>
      </c>
      <c r="L142" s="14" t="str">
        <f>IF(ISNUMBER(MarketingData[Sales / Conv]), IF(MarketingData[Sales / Conv]&gt;200, "high", IF(MarketingData[Sales / Conv]&gt;75,"medium","low")),"N/A")</f>
        <v>medium</v>
      </c>
    </row>
    <row r="143" spans="1:12" x14ac:dyDescent="0.3">
      <c r="A143" t="s">
        <v>163</v>
      </c>
      <c r="B143" t="s">
        <v>14</v>
      </c>
      <c r="C143" t="s">
        <v>8</v>
      </c>
      <c r="D143" s="13">
        <v>42430</v>
      </c>
      <c r="E143">
        <v>16</v>
      </c>
      <c r="F143">
        <v>1</v>
      </c>
      <c r="G143" s="14">
        <v>82</v>
      </c>
      <c r="H143" s="14">
        <v>27.16</v>
      </c>
      <c r="I143" s="17">
        <f>IF(MarketingData[Signups]&gt;0,H143/E143,"N/A")</f>
        <v>1.6975</v>
      </c>
      <c r="J143" s="17" t="str">
        <f>IF(ISNUMBER(MarketingData[Cost / Signup]), IF(MarketingData[Cost / Signup]&gt;1.5,"high",IF(MarketingData[Cost / Signup]&gt;0.5,"medium","low")),"unsuccessful")</f>
        <v>high</v>
      </c>
      <c r="K143" s="14">
        <f>IF(MarketingData[Conv.]&gt;0, MarketingData[Sales]/MarketingData[Conv.], "N/A")</f>
        <v>82</v>
      </c>
      <c r="L143" s="14" t="str">
        <f>IF(ISNUMBER(MarketingData[Sales / Conv]), IF(MarketingData[Sales / Conv]&gt;200, "high", IF(MarketingData[Sales / Conv]&gt;75,"medium","low")),"N/A")</f>
        <v>medium</v>
      </c>
    </row>
    <row r="144" spans="1:12" x14ac:dyDescent="0.3">
      <c r="A144" t="s">
        <v>164</v>
      </c>
      <c r="B144" t="s">
        <v>14</v>
      </c>
      <c r="C144" t="s">
        <v>6</v>
      </c>
      <c r="D144" s="13">
        <v>42370</v>
      </c>
      <c r="E144">
        <v>47</v>
      </c>
      <c r="F144">
        <v>1</v>
      </c>
      <c r="G144" s="14">
        <v>80</v>
      </c>
      <c r="H144" s="14">
        <v>14.46</v>
      </c>
      <c r="I144" s="17">
        <f>IF(MarketingData[Signups]&gt;0,H144/E144,"N/A")</f>
        <v>0.30765957446808512</v>
      </c>
      <c r="J144" s="17" t="str">
        <f>IF(ISNUMBER(MarketingData[Cost / Signup]), IF(MarketingData[Cost / Signup]&gt;1.5,"high",IF(MarketingData[Cost / Signup]&gt;0.5,"medium","low")),"unsuccessful")</f>
        <v>low</v>
      </c>
      <c r="K144" s="14">
        <f>IF(MarketingData[Conv.]&gt;0, MarketingData[Sales]/MarketingData[Conv.], "N/A")</f>
        <v>80</v>
      </c>
      <c r="L144" s="14" t="str">
        <f>IF(ISNUMBER(MarketingData[Sales / Conv]), IF(MarketingData[Sales / Conv]&gt;200, "high", IF(MarketingData[Sales / Conv]&gt;75,"medium","low")),"N/A")</f>
        <v>medium</v>
      </c>
    </row>
    <row r="145" spans="1:12" x14ac:dyDescent="0.3">
      <c r="A145" t="s">
        <v>165</v>
      </c>
      <c r="B145" t="s">
        <v>16</v>
      </c>
      <c r="C145" t="s">
        <v>8</v>
      </c>
      <c r="D145" s="13">
        <v>42430</v>
      </c>
      <c r="E145">
        <v>12</v>
      </c>
      <c r="F145">
        <v>1</v>
      </c>
      <c r="G145" s="14">
        <v>79</v>
      </c>
      <c r="H145" s="14">
        <v>9.65</v>
      </c>
      <c r="I145" s="17">
        <f>IF(MarketingData[Signups]&gt;0,H145/E145,"N/A")</f>
        <v>0.8041666666666667</v>
      </c>
      <c r="J145" s="17" t="str">
        <f>IF(ISNUMBER(MarketingData[Cost / Signup]), IF(MarketingData[Cost / Signup]&gt;1.5,"high",IF(MarketingData[Cost / Signup]&gt;0.5,"medium","low")),"unsuccessful")</f>
        <v>medium</v>
      </c>
      <c r="K145" s="14">
        <f>IF(MarketingData[Conv.]&gt;0, MarketingData[Sales]/MarketingData[Conv.], "N/A")</f>
        <v>79</v>
      </c>
      <c r="L145" s="14" t="str">
        <f>IF(ISNUMBER(MarketingData[Sales / Conv]), IF(MarketingData[Sales / Conv]&gt;200, "high", IF(MarketingData[Sales / Conv]&gt;75,"medium","low")),"N/A")</f>
        <v>medium</v>
      </c>
    </row>
    <row r="146" spans="1:12" x14ac:dyDescent="0.3">
      <c r="A146" t="s">
        <v>166</v>
      </c>
      <c r="B146" t="s">
        <v>13</v>
      </c>
      <c r="C146" t="s">
        <v>7</v>
      </c>
      <c r="D146" s="13">
        <v>42370</v>
      </c>
      <c r="E146">
        <v>68</v>
      </c>
      <c r="F146">
        <v>1</v>
      </c>
      <c r="G146" s="14">
        <v>79</v>
      </c>
      <c r="H146" s="14">
        <v>41.83</v>
      </c>
      <c r="I146" s="17">
        <f>IF(MarketingData[Signups]&gt;0,H146/E146,"N/A")</f>
        <v>0.61514705882352938</v>
      </c>
      <c r="J146" s="17" t="str">
        <f>IF(ISNUMBER(MarketingData[Cost / Signup]), IF(MarketingData[Cost / Signup]&gt;1.5,"high",IF(MarketingData[Cost / Signup]&gt;0.5,"medium","low")),"unsuccessful")</f>
        <v>medium</v>
      </c>
      <c r="K146" s="14">
        <f>IF(MarketingData[Conv.]&gt;0, MarketingData[Sales]/MarketingData[Conv.], "N/A")</f>
        <v>79</v>
      </c>
      <c r="L146" s="14" t="str">
        <f>IF(ISNUMBER(MarketingData[Sales / Conv]), IF(MarketingData[Sales / Conv]&gt;200, "high", IF(MarketingData[Sales / Conv]&gt;75,"medium","low")),"N/A")</f>
        <v>medium</v>
      </c>
    </row>
    <row r="147" spans="1:12" x14ac:dyDescent="0.3">
      <c r="A147" t="s">
        <v>167</v>
      </c>
      <c r="B147" t="s">
        <v>10</v>
      </c>
      <c r="C147" t="s">
        <v>4</v>
      </c>
      <c r="D147" s="13">
        <v>42401</v>
      </c>
      <c r="E147">
        <v>69</v>
      </c>
      <c r="F147">
        <v>1</v>
      </c>
      <c r="G147" s="14">
        <v>79</v>
      </c>
      <c r="H147" s="14">
        <v>88.44</v>
      </c>
      <c r="I147" s="17">
        <f>IF(MarketingData[Signups]&gt;0,H147/E147,"N/A")</f>
        <v>1.2817391304347825</v>
      </c>
      <c r="J147" s="17" t="str">
        <f>IF(ISNUMBER(MarketingData[Cost / Signup]), IF(MarketingData[Cost / Signup]&gt;1.5,"high",IF(MarketingData[Cost / Signup]&gt;0.5,"medium","low")),"unsuccessful")</f>
        <v>medium</v>
      </c>
      <c r="K147" s="14">
        <f>IF(MarketingData[Conv.]&gt;0, MarketingData[Sales]/MarketingData[Conv.], "N/A")</f>
        <v>79</v>
      </c>
      <c r="L147" s="14" t="str">
        <f>IF(ISNUMBER(MarketingData[Sales / Conv]), IF(MarketingData[Sales / Conv]&gt;200, "high", IF(MarketingData[Sales / Conv]&gt;75,"medium","low")),"N/A")</f>
        <v>medium</v>
      </c>
    </row>
    <row r="148" spans="1:12" x14ac:dyDescent="0.3">
      <c r="A148" t="s">
        <v>168</v>
      </c>
      <c r="B148" t="s">
        <v>14</v>
      </c>
      <c r="C148" t="s">
        <v>4</v>
      </c>
      <c r="D148" s="13">
        <v>42370</v>
      </c>
      <c r="E148">
        <v>6</v>
      </c>
      <c r="F148">
        <v>1</v>
      </c>
      <c r="G148" s="14">
        <v>79</v>
      </c>
      <c r="H148" s="14">
        <v>8.89</v>
      </c>
      <c r="I148" s="17">
        <f>IF(MarketingData[Signups]&gt;0,H148/E148,"N/A")</f>
        <v>1.4816666666666667</v>
      </c>
      <c r="J148" s="17" t="str">
        <f>IF(ISNUMBER(MarketingData[Cost / Signup]), IF(MarketingData[Cost / Signup]&gt;1.5,"high",IF(MarketingData[Cost / Signup]&gt;0.5,"medium","low")),"unsuccessful")</f>
        <v>medium</v>
      </c>
      <c r="K148" s="14">
        <f>IF(MarketingData[Conv.]&gt;0, MarketingData[Sales]/MarketingData[Conv.], "N/A")</f>
        <v>79</v>
      </c>
      <c r="L148" s="14" t="str">
        <f>IF(ISNUMBER(MarketingData[Sales / Conv]), IF(MarketingData[Sales / Conv]&gt;200, "high", IF(MarketingData[Sales / Conv]&gt;75,"medium","low")),"N/A")</f>
        <v>medium</v>
      </c>
    </row>
    <row r="149" spans="1:12" x14ac:dyDescent="0.3">
      <c r="A149" t="s">
        <v>169</v>
      </c>
      <c r="B149" t="s">
        <v>16</v>
      </c>
      <c r="C149" t="s">
        <v>2</v>
      </c>
      <c r="D149" s="13">
        <v>42370</v>
      </c>
      <c r="E149">
        <v>44</v>
      </c>
      <c r="F149">
        <v>1</v>
      </c>
      <c r="G149" s="14">
        <v>78</v>
      </c>
      <c r="H149" s="14">
        <v>10.38</v>
      </c>
      <c r="I149" s="17">
        <f>IF(MarketingData[Signups]&gt;0,H149/E149,"N/A")</f>
        <v>0.23590909090909093</v>
      </c>
      <c r="J149" s="17" t="str">
        <f>IF(ISNUMBER(MarketingData[Cost / Signup]), IF(MarketingData[Cost / Signup]&gt;1.5,"high",IF(MarketingData[Cost / Signup]&gt;0.5,"medium","low")),"unsuccessful")</f>
        <v>low</v>
      </c>
      <c r="K149" s="14">
        <f>IF(MarketingData[Conv.]&gt;0, MarketingData[Sales]/MarketingData[Conv.], "N/A")</f>
        <v>78</v>
      </c>
      <c r="L149" s="14" t="str">
        <f>IF(ISNUMBER(MarketingData[Sales / Conv]), IF(MarketingData[Sales / Conv]&gt;200, "high", IF(MarketingData[Sales / Conv]&gt;75,"medium","low")),"N/A")</f>
        <v>medium</v>
      </c>
    </row>
    <row r="150" spans="1:12" x14ac:dyDescent="0.3">
      <c r="A150" t="s">
        <v>170</v>
      </c>
      <c r="B150" t="s">
        <v>10</v>
      </c>
      <c r="C150" t="s">
        <v>8</v>
      </c>
      <c r="D150" s="13">
        <v>42401</v>
      </c>
      <c r="E150">
        <v>73</v>
      </c>
      <c r="F150">
        <v>1</v>
      </c>
      <c r="G150" s="14">
        <v>78</v>
      </c>
      <c r="H150" s="14">
        <v>67.040000000000006</v>
      </c>
      <c r="I150" s="17">
        <f>IF(MarketingData[Signups]&gt;0,H150/E150,"N/A")</f>
        <v>0.91835616438356171</v>
      </c>
      <c r="J150" s="17" t="str">
        <f>IF(ISNUMBER(MarketingData[Cost / Signup]), IF(MarketingData[Cost / Signup]&gt;1.5,"high",IF(MarketingData[Cost / Signup]&gt;0.5,"medium","low")),"unsuccessful")</f>
        <v>medium</v>
      </c>
      <c r="K150" s="14">
        <f>IF(MarketingData[Conv.]&gt;0, MarketingData[Sales]/MarketingData[Conv.], "N/A")</f>
        <v>78</v>
      </c>
      <c r="L150" s="14" t="str">
        <f>IF(ISNUMBER(MarketingData[Sales / Conv]), IF(MarketingData[Sales / Conv]&gt;200, "high", IF(MarketingData[Sales / Conv]&gt;75,"medium","low")),"N/A")</f>
        <v>medium</v>
      </c>
    </row>
    <row r="151" spans="1:12" x14ac:dyDescent="0.3">
      <c r="A151" t="s">
        <v>171</v>
      </c>
      <c r="B151" t="s">
        <v>10</v>
      </c>
      <c r="C151" t="s">
        <v>8</v>
      </c>
      <c r="D151" s="13">
        <v>42370</v>
      </c>
      <c r="E151">
        <v>26</v>
      </c>
      <c r="F151">
        <v>1</v>
      </c>
      <c r="G151" s="14">
        <v>77.5</v>
      </c>
      <c r="H151" s="14">
        <v>30.8</v>
      </c>
      <c r="I151" s="17">
        <f>IF(MarketingData[Signups]&gt;0,H151/E151,"N/A")</f>
        <v>1.1846153846153846</v>
      </c>
      <c r="J151" s="17" t="str">
        <f>IF(ISNUMBER(MarketingData[Cost / Signup]), IF(MarketingData[Cost / Signup]&gt;1.5,"high",IF(MarketingData[Cost / Signup]&gt;0.5,"medium","low")),"unsuccessful")</f>
        <v>medium</v>
      </c>
      <c r="K151" s="14">
        <f>IF(MarketingData[Conv.]&gt;0, MarketingData[Sales]/MarketingData[Conv.], "N/A")</f>
        <v>77.5</v>
      </c>
      <c r="L151" s="14" t="str">
        <f>IF(ISNUMBER(MarketingData[Sales / Conv]), IF(MarketingData[Sales / Conv]&gt;200, "high", IF(MarketingData[Sales / Conv]&gt;75,"medium","low")),"N/A")</f>
        <v>medium</v>
      </c>
    </row>
    <row r="152" spans="1:12" x14ac:dyDescent="0.3">
      <c r="A152" t="s">
        <v>172</v>
      </c>
      <c r="B152" t="s">
        <v>16</v>
      </c>
      <c r="C152" t="s">
        <v>6</v>
      </c>
      <c r="D152" s="13">
        <v>42430</v>
      </c>
      <c r="E152">
        <v>10</v>
      </c>
      <c r="F152">
        <v>1</v>
      </c>
      <c r="G152" s="14">
        <v>76</v>
      </c>
      <c r="H152" s="14">
        <v>8.56</v>
      </c>
      <c r="I152" s="17">
        <f>IF(MarketingData[Signups]&gt;0,H152/E152,"N/A")</f>
        <v>0.85600000000000009</v>
      </c>
      <c r="J152" s="17" t="str">
        <f>IF(ISNUMBER(MarketingData[Cost / Signup]), IF(MarketingData[Cost / Signup]&gt;1.5,"high",IF(MarketingData[Cost / Signup]&gt;0.5,"medium","low")),"unsuccessful")</f>
        <v>medium</v>
      </c>
      <c r="K152" s="14">
        <f>IF(MarketingData[Conv.]&gt;0, MarketingData[Sales]/MarketingData[Conv.], "N/A")</f>
        <v>76</v>
      </c>
      <c r="L152" s="14" t="str">
        <f>IF(ISNUMBER(MarketingData[Sales / Conv]), IF(MarketingData[Sales / Conv]&gt;200, "high", IF(MarketingData[Sales / Conv]&gt;75,"medium","low")),"N/A")</f>
        <v>medium</v>
      </c>
    </row>
    <row r="153" spans="1:12" x14ac:dyDescent="0.3">
      <c r="A153" t="s">
        <v>173</v>
      </c>
      <c r="B153" t="s">
        <v>16</v>
      </c>
      <c r="C153" t="s">
        <v>2</v>
      </c>
      <c r="D153" s="13">
        <v>42370</v>
      </c>
      <c r="E153">
        <v>32</v>
      </c>
      <c r="F153">
        <v>1</v>
      </c>
      <c r="G153" s="14">
        <v>75.98</v>
      </c>
      <c r="H153" s="14">
        <v>50.42</v>
      </c>
      <c r="I153" s="17">
        <f>IF(MarketingData[Signups]&gt;0,H153/E153,"N/A")</f>
        <v>1.5756250000000001</v>
      </c>
      <c r="J153" s="17" t="str">
        <f>IF(ISNUMBER(MarketingData[Cost / Signup]), IF(MarketingData[Cost / Signup]&gt;1.5,"high",IF(MarketingData[Cost / Signup]&gt;0.5,"medium","low")),"unsuccessful")</f>
        <v>high</v>
      </c>
      <c r="K153" s="14">
        <f>IF(MarketingData[Conv.]&gt;0, MarketingData[Sales]/MarketingData[Conv.], "N/A")</f>
        <v>75.98</v>
      </c>
      <c r="L153" s="14" t="str">
        <f>IF(ISNUMBER(MarketingData[Sales / Conv]), IF(MarketingData[Sales / Conv]&gt;200, "high", IF(MarketingData[Sales / Conv]&gt;75,"medium","low")),"N/A")</f>
        <v>medium</v>
      </c>
    </row>
    <row r="154" spans="1:12" x14ac:dyDescent="0.3">
      <c r="A154" t="s">
        <v>174</v>
      </c>
      <c r="B154" t="s">
        <v>14</v>
      </c>
      <c r="C154" t="s">
        <v>8</v>
      </c>
      <c r="D154" s="13">
        <v>42370</v>
      </c>
      <c r="E154">
        <v>27</v>
      </c>
      <c r="F154">
        <v>2</v>
      </c>
      <c r="G154" s="14">
        <v>75</v>
      </c>
      <c r="H154" s="14">
        <v>68.91</v>
      </c>
      <c r="I154" s="17">
        <f>IF(MarketingData[Signups]&gt;0,H154/E154,"N/A")</f>
        <v>2.5522222222222219</v>
      </c>
      <c r="J154" s="17" t="str">
        <f>IF(ISNUMBER(MarketingData[Cost / Signup]), IF(MarketingData[Cost / Signup]&gt;1.5,"high",IF(MarketingData[Cost / Signup]&gt;0.5,"medium","low")),"unsuccessful")</f>
        <v>high</v>
      </c>
      <c r="K154" s="14">
        <f>IF(MarketingData[Conv.]&gt;0, MarketingData[Sales]/MarketingData[Conv.], "N/A")</f>
        <v>37.5</v>
      </c>
      <c r="L154" s="14" t="str">
        <f>IF(ISNUMBER(MarketingData[Sales / Conv]), IF(MarketingData[Sales / Conv]&gt;200, "high", IF(MarketingData[Sales / Conv]&gt;75,"medium","low")),"N/A")</f>
        <v>low</v>
      </c>
    </row>
    <row r="155" spans="1:12" x14ac:dyDescent="0.3">
      <c r="A155" t="s">
        <v>175</v>
      </c>
      <c r="B155" t="s">
        <v>14</v>
      </c>
      <c r="C155" t="s">
        <v>3</v>
      </c>
      <c r="D155" s="13">
        <v>42401</v>
      </c>
      <c r="E155">
        <v>54</v>
      </c>
      <c r="F155">
        <v>1</v>
      </c>
      <c r="G155" s="14">
        <v>75</v>
      </c>
      <c r="H155" s="14">
        <v>13.55</v>
      </c>
      <c r="I155" s="17">
        <f>IF(MarketingData[Signups]&gt;0,H155/E155,"N/A")</f>
        <v>0.25092592592592594</v>
      </c>
      <c r="J155" s="17" t="str">
        <f>IF(ISNUMBER(MarketingData[Cost / Signup]), IF(MarketingData[Cost / Signup]&gt;1.5,"high",IF(MarketingData[Cost / Signup]&gt;0.5,"medium","low")),"unsuccessful")</f>
        <v>low</v>
      </c>
      <c r="K155" s="14">
        <f>IF(MarketingData[Conv.]&gt;0, MarketingData[Sales]/MarketingData[Conv.], "N/A")</f>
        <v>75</v>
      </c>
      <c r="L155" s="14" t="str">
        <f>IF(ISNUMBER(MarketingData[Sales / Conv]), IF(MarketingData[Sales / Conv]&gt;200, "high", IF(MarketingData[Sales / Conv]&gt;75,"medium","low")),"N/A")</f>
        <v>low</v>
      </c>
    </row>
    <row r="156" spans="1:12" x14ac:dyDescent="0.3">
      <c r="A156" t="s">
        <v>176</v>
      </c>
      <c r="B156" t="s">
        <v>16</v>
      </c>
      <c r="C156" t="s">
        <v>3</v>
      </c>
      <c r="D156" s="13">
        <v>42370</v>
      </c>
      <c r="E156">
        <v>42</v>
      </c>
      <c r="F156">
        <v>1</v>
      </c>
      <c r="G156" s="14">
        <v>74</v>
      </c>
      <c r="H156" s="14">
        <v>27.39</v>
      </c>
      <c r="I156" s="17">
        <f>IF(MarketingData[Signups]&gt;0,H156/E156,"N/A")</f>
        <v>0.65214285714285714</v>
      </c>
      <c r="J156" s="17" t="str">
        <f>IF(ISNUMBER(MarketingData[Cost / Signup]), IF(MarketingData[Cost / Signup]&gt;1.5,"high",IF(MarketingData[Cost / Signup]&gt;0.5,"medium","low")),"unsuccessful")</f>
        <v>medium</v>
      </c>
      <c r="K156" s="14">
        <f>IF(MarketingData[Conv.]&gt;0, MarketingData[Sales]/MarketingData[Conv.], "N/A")</f>
        <v>74</v>
      </c>
      <c r="L156" s="14" t="str">
        <f>IF(ISNUMBER(MarketingData[Sales / Conv]), IF(MarketingData[Sales / Conv]&gt;200, "high", IF(MarketingData[Sales / Conv]&gt;75,"medium","low")),"N/A")</f>
        <v>low</v>
      </c>
    </row>
    <row r="157" spans="1:12" x14ac:dyDescent="0.3">
      <c r="A157" t="s">
        <v>177</v>
      </c>
      <c r="B157" t="s">
        <v>16</v>
      </c>
      <c r="C157" t="s">
        <v>8</v>
      </c>
      <c r="D157" s="13">
        <v>42430</v>
      </c>
      <c r="E157">
        <v>9</v>
      </c>
      <c r="F157">
        <v>1</v>
      </c>
      <c r="G157" s="14">
        <v>74</v>
      </c>
      <c r="H157" s="14">
        <v>7.9</v>
      </c>
      <c r="I157" s="17">
        <f>IF(MarketingData[Signups]&gt;0,H157/E157,"N/A")</f>
        <v>0.87777777777777777</v>
      </c>
      <c r="J157" s="17" t="str">
        <f>IF(ISNUMBER(MarketingData[Cost / Signup]), IF(MarketingData[Cost / Signup]&gt;1.5,"high",IF(MarketingData[Cost / Signup]&gt;0.5,"medium","low")),"unsuccessful")</f>
        <v>medium</v>
      </c>
      <c r="K157" s="14">
        <f>IF(MarketingData[Conv.]&gt;0, MarketingData[Sales]/MarketingData[Conv.], "N/A")</f>
        <v>74</v>
      </c>
      <c r="L157" s="14" t="str">
        <f>IF(ISNUMBER(MarketingData[Sales / Conv]), IF(MarketingData[Sales / Conv]&gt;200, "high", IF(MarketingData[Sales / Conv]&gt;75,"medium","low")),"N/A")</f>
        <v>low</v>
      </c>
    </row>
    <row r="158" spans="1:12" x14ac:dyDescent="0.3">
      <c r="A158" t="s">
        <v>178</v>
      </c>
      <c r="B158" t="s">
        <v>16</v>
      </c>
      <c r="C158" t="s">
        <v>8</v>
      </c>
      <c r="D158" s="13">
        <v>42430</v>
      </c>
      <c r="E158">
        <v>135</v>
      </c>
      <c r="F158">
        <v>2</v>
      </c>
      <c r="G158" s="14">
        <v>74</v>
      </c>
      <c r="H158" s="14">
        <v>146.69</v>
      </c>
      <c r="I158" s="17">
        <f>IF(MarketingData[Signups]&gt;0,H158/E158,"N/A")</f>
        <v>1.0865925925925926</v>
      </c>
      <c r="J158" s="17" t="str">
        <f>IF(ISNUMBER(MarketingData[Cost / Signup]), IF(MarketingData[Cost / Signup]&gt;1.5,"high",IF(MarketingData[Cost / Signup]&gt;0.5,"medium","low")),"unsuccessful")</f>
        <v>medium</v>
      </c>
      <c r="K158" s="14">
        <f>IF(MarketingData[Conv.]&gt;0, MarketingData[Sales]/MarketingData[Conv.], "N/A")</f>
        <v>37</v>
      </c>
      <c r="L158" s="14" t="str">
        <f>IF(ISNUMBER(MarketingData[Sales / Conv]), IF(MarketingData[Sales / Conv]&gt;200, "high", IF(MarketingData[Sales / Conv]&gt;75,"medium","low")),"N/A")</f>
        <v>low</v>
      </c>
    </row>
    <row r="159" spans="1:12" x14ac:dyDescent="0.3">
      <c r="A159" t="s">
        <v>179</v>
      </c>
      <c r="B159" t="s">
        <v>16</v>
      </c>
      <c r="C159" t="s">
        <v>3</v>
      </c>
      <c r="D159" s="13">
        <v>42430</v>
      </c>
      <c r="E159">
        <v>26</v>
      </c>
      <c r="F159">
        <v>1</v>
      </c>
      <c r="G159" s="14">
        <v>72.98</v>
      </c>
      <c r="H159" s="14">
        <v>23.37</v>
      </c>
      <c r="I159" s="17">
        <f>IF(MarketingData[Signups]&gt;0,H159/E159,"N/A")</f>
        <v>0.89884615384615385</v>
      </c>
      <c r="J159" s="17" t="str">
        <f>IF(ISNUMBER(MarketingData[Cost / Signup]), IF(MarketingData[Cost / Signup]&gt;1.5,"high",IF(MarketingData[Cost / Signup]&gt;0.5,"medium","low")),"unsuccessful")</f>
        <v>medium</v>
      </c>
      <c r="K159" s="14">
        <f>IF(MarketingData[Conv.]&gt;0, MarketingData[Sales]/MarketingData[Conv.], "N/A")</f>
        <v>72.98</v>
      </c>
      <c r="L159" s="14" t="str">
        <f>IF(ISNUMBER(MarketingData[Sales / Conv]), IF(MarketingData[Sales / Conv]&gt;200, "high", IF(MarketingData[Sales / Conv]&gt;75,"medium","low")),"N/A")</f>
        <v>low</v>
      </c>
    </row>
    <row r="160" spans="1:12" x14ac:dyDescent="0.3">
      <c r="A160" t="s">
        <v>180</v>
      </c>
      <c r="B160" t="s">
        <v>14</v>
      </c>
      <c r="C160" t="s">
        <v>4</v>
      </c>
      <c r="D160" s="13">
        <v>42370</v>
      </c>
      <c r="E160">
        <v>3</v>
      </c>
      <c r="F160">
        <v>1</v>
      </c>
      <c r="G160" s="14">
        <v>69.989999999999995</v>
      </c>
      <c r="H160" s="14">
        <v>2.09</v>
      </c>
      <c r="I160" s="17">
        <f>IF(MarketingData[Signups]&gt;0,H160/E160,"N/A")</f>
        <v>0.69666666666666666</v>
      </c>
      <c r="J160" s="17" t="str">
        <f>IF(ISNUMBER(MarketingData[Cost / Signup]), IF(MarketingData[Cost / Signup]&gt;1.5,"high",IF(MarketingData[Cost / Signup]&gt;0.5,"medium","low")),"unsuccessful")</f>
        <v>medium</v>
      </c>
      <c r="K160" s="14">
        <f>IF(MarketingData[Conv.]&gt;0, MarketingData[Sales]/MarketingData[Conv.], "N/A")</f>
        <v>69.989999999999995</v>
      </c>
      <c r="L160" s="14" t="str">
        <f>IF(ISNUMBER(MarketingData[Sales / Conv]), IF(MarketingData[Sales / Conv]&gt;200, "high", IF(MarketingData[Sales / Conv]&gt;75,"medium","low")),"N/A")</f>
        <v>low</v>
      </c>
    </row>
    <row r="161" spans="1:12" x14ac:dyDescent="0.3">
      <c r="A161" t="s">
        <v>181</v>
      </c>
      <c r="B161" t="s">
        <v>16</v>
      </c>
      <c r="C161" t="s">
        <v>8</v>
      </c>
      <c r="D161" s="13">
        <v>42430</v>
      </c>
      <c r="E161">
        <v>39</v>
      </c>
      <c r="F161">
        <v>1</v>
      </c>
      <c r="G161" s="14">
        <v>68</v>
      </c>
      <c r="H161" s="14">
        <v>20.76</v>
      </c>
      <c r="I161" s="17">
        <f>IF(MarketingData[Signups]&gt;0,H161/E161,"N/A")</f>
        <v>0.53230769230769237</v>
      </c>
      <c r="J161" s="17" t="str">
        <f>IF(ISNUMBER(MarketingData[Cost / Signup]), IF(MarketingData[Cost / Signup]&gt;1.5,"high",IF(MarketingData[Cost / Signup]&gt;0.5,"medium","low")),"unsuccessful")</f>
        <v>medium</v>
      </c>
      <c r="K161" s="14">
        <f>IF(MarketingData[Conv.]&gt;0, MarketingData[Sales]/MarketingData[Conv.], "N/A")</f>
        <v>68</v>
      </c>
      <c r="L161" s="14" t="str">
        <f>IF(ISNUMBER(MarketingData[Sales / Conv]), IF(MarketingData[Sales / Conv]&gt;200, "high", IF(MarketingData[Sales / Conv]&gt;75,"medium","low")),"N/A")</f>
        <v>low</v>
      </c>
    </row>
    <row r="162" spans="1:12" x14ac:dyDescent="0.3">
      <c r="A162" t="s">
        <v>182</v>
      </c>
      <c r="B162" t="s">
        <v>10</v>
      </c>
      <c r="C162" t="s">
        <v>6</v>
      </c>
      <c r="D162" s="13">
        <v>42401</v>
      </c>
      <c r="E162">
        <v>10</v>
      </c>
      <c r="F162">
        <v>1</v>
      </c>
      <c r="G162" s="14">
        <v>67</v>
      </c>
      <c r="H162" s="14">
        <v>7.55</v>
      </c>
      <c r="I162" s="17">
        <f>IF(MarketingData[Signups]&gt;0,H162/E162,"N/A")</f>
        <v>0.755</v>
      </c>
      <c r="J162" s="17" t="str">
        <f>IF(ISNUMBER(MarketingData[Cost / Signup]), IF(MarketingData[Cost / Signup]&gt;1.5,"high",IF(MarketingData[Cost / Signup]&gt;0.5,"medium","low")),"unsuccessful")</f>
        <v>medium</v>
      </c>
      <c r="K162" s="14">
        <f>IF(MarketingData[Conv.]&gt;0, MarketingData[Sales]/MarketingData[Conv.], "N/A")</f>
        <v>67</v>
      </c>
      <c r="L162" s="14" t="str">
        <f>IF(ISNUMBER(MarketingData[Sales / Conv]), IF(MarketingData[Sales / Conv]&gt;200, "high", IF(MarketingData[Sales / Conv]&gt;75,"medium","low")),"N/A")</f>
        <v>low</v>
      </c>
    </row>
    <row r="163" spans="1:12" x14ac:dyDescent="0.3">
      <c r="A163" t="s">
        <v>183</v>
      </c>
      <c r="B163" t="s">
        <v>14</v>
      </c>
      <c r="C163" t="s">
        <v>8</v>
      </c>
      <c r="D163" s="13">
        <v>42401</v>
      </c>
      <c r="E163">
        <v>47</v>
      </c>
      <c r="F163">
        <v>1</v>
      </c>
      <c r="G163" s="14">
        <v>64</v>
      </c>
      <c r="H163" s="14">
        <v>81.900000000000006</v>
      </c>
      <c r="I163" s="17">
        <f>IF(MarketingData[Signups]&gt;0,H163/E163,"N/A")</f>
        <v>1.7425531914893617</v>
      </c>
      <c r="J163" s="17" t="str">
        <f>IF(ISNUMBER(MarketingData[Cost / Signup]), IF(MarketingData[Cost / Signup]&gt;1.5,"high",IF(MarketingData[Cost / Signup]&gt;0.5,"medium","low")),"unsuccessful")</f>
        <v>high</v>
      </c>
      <c r="K163" s="14">
        <f>IF(MarketingData[Conv.]&gt;0, MarketingData[Sales]/MarketingData[Conv.], "N/A")</f>
        <v>64</v>
      </c>
      <c r="L163" s="14" t="str">
        <f>IF(ISNUMBER(MarketingData[Sales / Conv]), IF(MarketingData[Sales / Conv]&gt;200, "high", IF(MarketingData[Sales / Conv]&gt;75,"medium","low")),"N/A")</f>
        <v>low</v>
      </c>
    </row>
    <row r="164" spans="1:12" x14ac:dyDescent="0.3">
      <c r="A164" t="s">
        <v>184</v>
      </c>
      <c r="B164" t="s">
        <v>16</v>
      </c>
      <c r="C164" t="s">
        <v>8</v>
      </c>
      <c r="D164" s="13">
        <v>42430</v>
      </c>
      <c r="E164">
        <v>8</v>
      </c>
      <c r="F164">
        <v>1</v>
      </c>
      <c r="G164" s="14">
        <v>63.6</v>
      </c>
      <c r="H164" s="14">
        <v>0.92</v>
      </c>
      <c r="I164" s="17">
        <f>IF(MarketingData[Signups]&gt;0,H164/E164,"N/A")</f>
        <v>0.115</v>
      </c>
      <c r="J164" s="17" t="str">
        <f>IF(ISNUMBER(MarketingData[Cost / Signup]), IF(MarketingData[Cost / Signup]&gt;1.5,"high",IF(MarketingData[Cost / Signup]&gt;0.5,"medium","low")),"unsuccessful")</f>
        <v>low</v>
      </c>
      <c r="K164" s="14">
        <f>IF(MarketingData[Conv.]&gt;0, MarketingData[Sales]/MarketingData[Conv.], "N/A")</f>
        <v>63.6</v>
      </c>
      <c r="L164" s="14" t="str">
        <f>IF(ISNUMBER(MarketingData[Sales / Conv]), IF(MarketingData[Sales / Conv]&gt;200, "high", IF(MarketingData[Sales / Conv]&gt;75,"medium","low")),"N/A")</f>
        <v>low</v>
      </c>
    </row>
    <row r="165" spans="1:12" x14ac:dyDescent="0.3">
      <c r="A165" t="s">
        <v>185</v>
      </c>
      <c r="B165" t="s">
        <v>13</v>
      </c>
      <c r="C165" t="s">
        <v>7</v>
      </c>
      <c r="D165" s="13">
        <v>42401</v>
      </c>
      <c r="E165">
        <v>14</v>
      </c>
      <c r="F165">
        <v>1</v>
      </c>
      <c r="G165" s="14">
        <v>63.5</v>
      </c>
      <c r="H165" s="14">
        <v>4.21</v>
      </c>
      <c r="I165" s="17">
        <f>IF(MarketingData[Signups]&gt;0,H165/E165,"N/A")</f>
        <v>0.30071428571428571</v>
      </c>
      <c r="J165" s="17" t="str">
        <f>IF(ISNUMBER(MarketingData[Cost / Signup]), IF(MarketingData[Cost / Signup]&gt;1.5,"high",IF(MarketingData[Cost / Signup]&gt;0.5,"medium","low")),"unsuccessful")</f>
        <v>low</v>
      </c>
      <c r="K165" s="14">
        <f>IF(MarketingData[Conv.]&gt;0, MarketingData[Sales]/MarketingData[Conv.], "N/A")</f>
        <v>63.5</v>
      </c>
      <c r="L165" s="14" t="str">
        <f>IF(ISNUMBER(MarketingData[Sales / Conv]), IF(MarketingData[Sales / Conv]&gt;200, "high", IF(MarketingData[Sales / Conv]&gt;75,"medium","low")),"N/A")</f>
        <v>low</v>
      </c>
    </row>
    <row r="166" spans="1:12" x14ac:dyDescent="0.3">
      <c r="A166" t="s">
        <v>186</v>
      </c>
      <c r="B166" t="s">
        <v>16</v>
      </c>
      <c r="C166" t="s">
        <v>3</v>
      </c>
      <c r="D166" s="13">
        <v>42401</v>
      </c>
      <c r="E166">
        <v>9</v>
      </c>
      <c r="F166">
        <v>1</v>
      </c>
      <c r="G166" s="14">
        <v>63</v>
      </c>
      <c r="H166" s="14">
        <v>4.37</v>
      </c>
      <c r="I166" s="17">
        <f>IF(MarketingData[Signups]&gt;0,H166/E166,"N/A")</f>
        <v>0.48555555555555557</v>
      </c>
      <c r="J166" s="17" t="str">
        <f>IF(ISNUMBER(MarketingData[Cost / Signup]), IF(MarketingData[Cost / Signup]&gt;1.5,"high",IF(MarketingData[Cost / Signup]&gt;0.5,"medium","low")),"unsuccessful")</f>
        <v>low</v>
      </c>
      <c r="K166" s="14">
        <f>IF(MarketingData[Conv.]&gt;0, MarketingData[Sales]/MarketingData[Conv.], "N/A")</f>
        <v>63</v>
      </c>
      <c r="L166" s="14" t="str">
        <f>IF(ISNUMBER(MarketingData[Sales / Conv]), IF(MarketingData[Sales / Conv]&gt;200, "high", IF(MarketingData[Sales / Conv]&gt;75,"medium","low")),"N/A")</f>
        <v>low</v>
      </c>
    </row>
    <row r="167" spans="1:12" x14ac:dyDescent="0.3">
      <c r="A167" t="s">
        <v>187</v>
      </c>
      <c r="B167" t="s">
        <v>16</v>
      </c>
      <c r="C167" t="s">
        <v>4</v>
      </c>
      <c r="D167" s="13">
        <v>42430</v>
      </c>
      <c r="E167">
        <v>13</v>
      </c>
      <c r="F167">
        <v>1</v>
      </c>
      <c r="G167" s="14">
        <v>63</v>
      </c>
      <c r="H167" s="14">
        <v>7.59</v>
      </c>
      <c r="I167" s="17">
        <f>IF(MarketingData[Signups]&gt;0,H167/E167,"N/A")</f>
        <v>0.58384615384615379</v>
      </c>
      <c r="J167" s="17" t="str">
        <f>IF(ISNUMBER(MarketingData[Cost / Signup]), IF(MarketingData[Cost / Signup]&gt;1.5,"high",IF(MarketingData[Cost / Signup]&gt;0.5,"medium","low")),"unsuccessful")</f>
        <v>medium</v>
      </c>
      <c r="K167" s="14">
        <f>IF(MarketingData[Conv.]&gt;0, MarketingData[Sales]/MarketingData[Conv.], "N/A")</f>
        <v>63</v>
      </c>
      <c r="L167" s="14" t="str">
        <f>IF(ISNUMBER(MarketingData[Sales / Conv]), IF(MarketingData[Sales / Conv]&gt;200, "high", IF(MarketingData[Sales / Conv]&gt;75,"medium","low")),"N/A")</f>
        <v>low</v>
      </c>
    </row>
    <row r="168" spans="1:12" x14ac:dyDescent="0.3">
      <c r="A168" t="s">
        <v>188</v>
      </c>
      <c r="B168" t="s">
        <v>14</v>
      </c>
      <c r="C168" t="s">
        <v>8</v>
      </c>
      <c r="D168" s="13">
        <v>42401</v>
      </c>
      <c r="E168">
        <v>127</v>
      </c>
      <c r="F168">
        <v>1</v>
      </c>
      <c r="G168" s="14">
        <v>62</v>
      </c>
      <c r="H168" s="14">
        <v>115.32</v>
      </c>
      <c r="I168" s="17">
        <f>IF(MarketingData[Signups]&gt;0,H168/E168,"N/A")</f>
        <v>0.90803149606299205</v>
      </c>
      <c r="J168" s="17" t="str">
        <f>IF(ISNUMBER(MarketingData[Cost / Signup]), IF(MarketingData[Cost / Signup]&gt;1.5,"high",IF(MarketingData[Cost / Signup]&gt;0.5,"medium","low")),"unsuccessful")</f>
        <v>medium</v>
      </c>
      <c r="K168" s="14">
        <f>IF(MarketingData[Conv.]&gt;0, MarketingData[Sales]/MarketingData[Conv.], "N/A")</f>
        <v>62</v>
      </c>
      <c r="L168" s="14" t="str">
        <f>IF(ISNUMBER(MarketingData[Sales / Conv]), IF(MarketingData[Sales / Conv]&gt;200, "high", IF(MarketingData[Sales / Conv]&gt;75,"medium","low")),"N/A")</f>
        <v>low</v>
      </c>
    </row>
    <row r="169" spans="1:12" x14ac:dyDescent="0.3">
      <c r="A169" t="s">
        <v>189</v>
      </c>
      <c r="B169" t="s">
        <v>16</v>
      </c>
      <c r="C169" t="s">
        <v>8</v>
      </c>
      <c r="D169" s="13">
        <v>42370</v>
      </c>
      <c r="E169">
        <v>68</v>
      </c>
      <c r="F169">
        <v>2</v>
      </c>
      <c r="G169" s="14">
        <v>62</v>
      </c>
      <c r="H169" s="14">
        <v>16.12</v>
      </c>
      <c r="I169" s="17">
        <f>IF(MarketingData[Signups]&gt;0,H169/E169,"N/A")</f>
        <v>0.23705882352941177</v>
      </c>
      <c r="J169" s="17" t="str">
        <f>IF(ISNUMBER(MarketingData[Cost / Signup]), IF(MarketingData[Cost / Signup]&gt;1.5,"high",IF(MarketingData[Cost / Signup]&gt;0.5,"medium","low")),"unsuccessful")</f>
        <v>low</v>
      </c>
      <c r="K169" s="14">
        <f>IF(MarketingData[Conv.]&gt;0, MarketingData[Sales]/MarketingData[Conv.], "N/A")</f>
        <v>31</v>
      </c>
      <c r="L169" s="14" t="str">
        <f>IF(ISNUMBER(MarketingData[Sales / Conv]), IF(MarketingData[Sales / Conv]&gt;200, "high", IF(MarketingData[Sales / Conv]&gt;75,"medium","low")),"N/A")</f>
        <v>low</v>
      </c>
    </row>
    <row r="170" spans="1:12" x14ac:dyDescent="0.3">
      <c r="A170" t="s">
        <v>190</v>
      </c>
      <c r="B170" t="s">
        <v>10</v>
      </c>
      <c r="C170" t="s">
        <v>8</v>
      </c>
      <c r="D170" s="13">
        <v>42430</v>
      </c>
      <c r="E170">
        <v>246</v>
      </c>
      <c r="F170">
        <v>3</v>
      </c>
      <c r="G170" s="14">
        <v>61.2</v>
      </c>
      <c r="H170" s="14">
        <v>186.6</v>
      </c>
      <c r="I170" s="17">
        <f>IF(MarketingData[Signups]&gt;0,H170/E170,"N/A")</f>
        <v>0.75853658536585367</v>
      </c>
      <c r="J170" s="17" t="str">
        <f>IF(ISNUMBER(MarketingData[Cost / Signup]), IF(MarketingData[Cost / Signup]&gt;1.5,"high",IF(MarketingData[Cost / Signup]&gt;0.5,"medium","low")),"unsuccessful")</f>
        <v>medium</v>
      </c>
      <c r="K170" s="14">
        <f>IF(MarketingData[Conv.]&gt;0, MarketingData[Sales]/MarketingData[Conv.], "N/A")</f>
        <v>20.400000000000002</v>
      </c>
      <c r="L170" s="14" t="str">
        <f>IF(ISNUMBER(MarketingData[Sales / Conv]), IF(MarketingData[Sales / Conv]&gt;200, "high", IF(MarketingData[Sales / Conv]&gt;75,"medium","low")),"N/A")</f>
        <v>low</v>
      </c>
    </row>
    <row r="171" spans="1:12" x14ac:dyDescent="0.3">
      <c r="A171" t="s">
        <v>191</v>
      </c>
      <c r="B171" t="s">
        <v>16</v>
      </c>
      <c r="C171" t="s">
        <v>2</v>
      </c>
      <c r="D171" s="13">
        <v>42430</v>
      </c>
      <c r="E171">
        <v>31</v>
      </c>
      <c r="F171">
        <v>2</v>
      </c>
      <c r="G171" s="14">
        <v>61</v>
      </c>
      <c r="H171" s="14">
        <v>7.83</v>
      </c>
      <c r="I171" s="17">
        <f>IF(MarketingData[Signups]&gt;0,H171/E171,"N/A")</f>
        <v>0.25258064516129031</v>
      </c>
      <c r="J171" s="17" t="str">
        <f>IF(ISNUMBER(MarketingData[Cost / Signup]), IF(MarketingData[Cost / Signup]&gt;1.5,"high",IF(MarketingData[Cost / Signup]&gt;0.5,"medium","low")),"unsuccessful")</f>
        <v>low</v>
      </c>
      <c r="K171" s="14">
        <f>IF(MarketingData[Conv.]&gt;0, MarketingData[Sales]/MarketingData[Conv.], "N/A")</f>
        <v>30.5</v>
      </c>
      <c r="L171" s="14" t="str">
        <f>IF(ISNUMBER(MarketingData[Sales / Conv]), IF(MarketingData[Sales / Conv]&gt;200, "high", IF(MarketingData[Sales / Conv]&gt;75,"medium","low")),"N/A")</f>
        <v>low</v>
      </c>
    </row>
    <row r="172" spans="1:12" x14ac:dyDescent="0.3">
      <c r="A172" t="s">
        <v>192</v>
      </c>
      <c r="B172" t="s">
        <v>16</v>
      </c>
      <c r="C172" t="s">
        <v>2</v>
      </c>
      <c r="D172" s="13">
        <v>42430</v>
      </c>
      <c r="E172">
        <v>6</v>
      </c>
      <c r="F172">
        <v>1</v>
      </c>
      <c r="G172" s="14">
        <v>61</v>
      </c>
      <c r="H172" s="14">
        <v>2.1</v>
      </c>
      <c r="I172" s="17">
        <f>IF(MarketingData[Signups]&gt;0,H172/E172,"N/A")</f>
        <v>0.35000000000000003</v>
      </c>
      <c r="J172" s="17" t="str">
        <f>IF(ISNUMBER(MarketingData[Cost / Signup]), IF(MarketingData[Cost / Signup]&gt;1.5,"high",IF(MarketingData[Cost / Signup]&gt;0.5,"medium","low")),"unsuccessful")</f>
        <v>low</v>
      </c>
      <c r="K172" s="14">
        <f>IF(MarketingData[Conv.]&gt;0, MarketingData[Sales]/MarketingData[Conv.], "N/A")</f>
        <v>61</v>
      </c>
      <c r="L172" s="14" t="str">
        <f>IF(ISNUMBER(MarketingData[Sales / Conv]), IF(MarketingData[Sales / Conv]&gt;200, "high", IF(MarketingData[Sales / Conv]&gt;75,"medium","low")),"N/A")</f>
        <v>low</v>
      </c>
    </row>
    <row r="173" spans="1:12" x14ac:dyDescent="0.3">
      <c r="A173" t="s">
        <v>193</v>
      </c>
      <c r="B173" t="s">
        <v>14</v>
      </c>
      <c r="C173" t="s">
        <v>5</v>
      </c>
      <c r="D173" s="13">
        <v>42430</v>
      </c>
      <c r="E173">
        <v>38</v>
      </c>
      <c r="F173">
        <v>1</v>
      </c>
      <c r="G173" s="14">
        <v>60</v>
      </c>
      <c r="H173" s="14">
        <v>47.36</v>
      </c>
      <c r="I173" s="17">
        <f>IF(MarketingData[Signups]&gt;0,H173/E173,"N/A")</f>
        <v>1.2463157894736843</v>
      </c>
      <c r="J173" s="17" t="str">
        <f>IF(ISNUMBER(MarketingData[Cost / Signup]), IF(MarketingData[Cost / Signup]&gt;1.5,"high",IF(MarketingData[Cost / Signup]&gt;0.5,"medium","low")),"unsuccessful")</f>
        <v>medium</v>
      </c>
      <c r="K173" s="14">
        <f>IF(MarketingData[Conv.]&gt;0, MarketingData[Sales]/MarketingData[Conv.], "N/A")</f>
        <v>60</v>
      </c>
      <c r="L173" s="14" t="str">
        <f>IF(ISNUMBER(MarketingData[Sales / Conv]), IF(MarketingData[Sales / Conv]&gt;200, "high", IF(MarketingData[Sales / Conv]&gt;75,"medium","low")),"N/A")</f>
        <v>low</v>
      </c>
    </row>
    <row r="174" spans="1:12" x14ac:dyDescent="0.3">
      <c r="A174" t="s">
        <v>194</v>
      </c>
      <c r="B174" t="s">
        <v>10</v>
      </c>
      <c r="C174" t="s">
        <v>4</v>
      </c>
      <c r="D174" s="13">
        <v>42430</v>
      </c>
      <c r="E174">
        <v>10</v>
      </c>
      <c r="F174">
        <v>1</v>
      </c>
      <c r="G174" s="14">
        <v>59</v>
      </c>
      <c r="H174" s="14">
        <v>30.99</v>
      </c>
      <c r="I174" s="17">
        <f>IF(MarketingData[Signups]&gt;0,H174/E174,"N/A")</f>
        <v>3.0989999999999998</v>
      </c>
      <c r="J174" s="17" t="str">
        <f>IF(ISNUMBER(MarketingData[Cost / Signup]), IF(MarketingData[Cost / Signup]&gt;1.5,"high",IF(MarketingData[Cost / Signup]&gt;0.5,"medium","low")),"unsuccessful")</f>
        <v>high</v>
      </c>
      <c r="K174" s="14">
        <f>IF(MarketingData[Conv.]&gt;0, MarketingData[Sales]/MarketingData[Conv.], "N/A")</f>
        <v>59</v>
      </c>
      <c r="L174" s="14" t="str">
        <f>IF(ISNUMBER(MarketingData[Sales / Conv]), IF(MarketingData[Sales / Conv]&gt;200, "high", IF(MarketingData[Sales / Conv]&gt;75,"medium","low")),"N/A")</f>
        <v>low</v>
      </c>
    </row>
    <row r="175" spans="1:12" x14ac:dyDescent="0.3">
      <c r="A175" t="s">
        <v>195</v>
      </c>
      <c r="B175" t="s">
        <v>14</v>
      </c>
      <c r="C175" t="s">
        <v>8</v>
      </c>
      <c r="D175" s="13">
        <v>42401</v>
      </c>
      <c r="E175">
        <v>3</v>
      </c>
      <c r="F175">
        <v>1</v>
      </c>
      <c r="G175" s="14">
        <v>58.5</v>
      </c>
      <c r="H175" s="14">
        <v>3.2</v>
      </c>
      <c r="I175" s="17">
        <f>IF(MarketingData[Signups]&gt;0,H175/E175,"N/A")</f>
        <v>1.0666666666666667</v>
      </c>
      <c r="J175" s="17" t="str">
        <f>IF(ISNUMBER(MarketingData[Cost / Signup]), IF(MarketingData[Cost / Signup]&gt;1.5,"high",IF(MarketingData[Cost / Signup]&gt;0.5,"medium","low")),"unsuccessful")</f>
        <v>medium</v>
      </c>
      <c r="K175" s="14">
        <f>IF(MarketingData[Conv.]&gt;0, MarketingData[Sales]/MarketingData[Conv.], "N/A")</f>
        <v>58.5</v>
      </c>
      <c r="L175" s="14" t="str">
        <f>IF(ISNUMBER(MarketingData[Sales / Conv]), IF(MarketingData[Sales / Conv]&gt;200, "high", IF(MarketingData[Sales / Conv]&gt;75,"medium","low")),"N/A")</f>
        <v>low</v>
      </c>
    </row>
    <row r="176" spans="1:12" x14ac:dyDescent="0.3">
      <c r="A176" t="s">
        <v>196</v>
      </c>
      <c r="B176" t="s">
        <v>14</v>
      </c>
      <c r="C176" t="s">
        <v>8</v>
      </c>
      <c r="D176" s="13">
        <v>42401</v>
      </c>
      <c r="E176">
        <v>36</v>
      </c>
      <c r="F176">
        <v>1</v>
      </c>
      <c r="G176" s="14">
        <v>58</v>
      </c>
      <c r="H176" s="14">
        <v>67.45</v>
      </c>
      <c r="I176" s="17">
        <f>IF(MarketingData[Signups]&gt;0,H176/E176,"N/A")</f>
        <v>1.8736111111111111</v>
      </c>
      <c r="J176" s="17" t="str">
        <f>IF(ISNUMBER(MarketingData[Cost / Signup]), IF(MarketingData[Cost / Signup]&gt;1.5,"high",IF(MarketingData[Cost / Signup]&gt;0.5,"medium","low")),"unsuccessful")</f>
        <v>high</v>
      </c>
      <c r="K176" s="14">
        <f>IF(MarketingData[Conv.]&gt;0, MarketingData[Sales]/MarketingData[Conv.], "N/A")</f>
        <v>58</v>
      </c>
      <c r="L176" s="14" t="str">
        <f>IF(ISNUMBER(MarketingData[Sales / Conv]), IF(MarketingData[Sales / Conv]&gt;200, "high", IF(MarketingData[Sales / Conv]&gt;75,"medium","low")),"N/A")</f>
        <v>low</v>
      </c>
    </row>
    <row r="177" spans="1:12" x14ac:dyDescent="0.3">
      <c r="A177" t="s">
        <v>197</v>
      </c>
      <c r="B177" t="s">
        <v>13</v>
      </c>
      <c r="C177" t="s">
        <v>4</v>
      </c>
      <c r="D177" s="13">
        <v>42370</v>
      </c>
      <c r="E177">
        <v>7</v>
      </c>
      <c r="F177">
        <v>1</v>
      </c>
      <c r="G177" s="14">
        <v>57</v>
      </c>
      <c r="H177" s="14">
        <v>36.229999999999997</v>
      </c>
      <c r="I177" s="17">
        <f>IF(MarketingData[Signups]&gt;0,H177/E177,"N/A")</f>
        <v>5.1757142857142853</v>
      </c>
      <c r="J177" s="17" t="str">
        <f>IF(ISNUMBER(MarketingData[Cost / Signup]), IF(MarketingData[Cost / Signup]&gt;1.5,"high",IF(MarketingData[Cost / Signup]&gt;0.5,"medium","low")),"unsuccessful")</f>
        <v>high</v>
      </c>
      <c r="K177" s="14">
        <f>IF(MarketingData[Conv.]&gt;0, MarketingData[Sales]/MarketingData[Conv.], "N/A")</f>
        <v>57</v>
      </c>
      <c r="L177" s="14" t="str">
        <f>IF(ISNUMBER(MarketingData[Sales / Conv]), IF(MarketingData[Sales / Conv]&gt;200, "high", IF(MarketingData[Sales / Conv]&gt;75,"medium","low")),"N/A")</f>
        <v>low</v>
      </c>
    </row>
    <row r="178" spans="1:12" x14ac:dyDescent="0.3">
      <c r="A178" t="s">
        <v>198</v>
      </c>
      <c r="B178" t="s">
        <v>10</v>
      </c>
      <c r="C178" t="s">
        <v>8</v>
      </c>
      <c r="D178" s="13">
        <v>42370</v>
      </c>
      <c r="E178">
        <v>17</v>
      </c>
      <c r="F178">
        <v>1</v>
      </c>
      <c r="G178" s="14">
        <v>56.8</v>
      </c>
      <c r="H178" s="14">
        <v>27.94</v>
      </c>
      <c r="I178" s="17">
        <f>IF(MarketingData[Signups]&gt;0,H178/E178,"N/A")</f>
        <v>1.6435294117647059</v>
      </c>
      <c r="J178" s="17" t="str">
        <f>IF(ISNUMBER(MarketingData[Cost / Signup]), IF(MarketingData[Cost / Signup]&gt;1.5,"high",IF(MarketingData[Cost / Signup]&gt;0.5,"medium","low")),"unsuccessful")</f>
        <v>high</v>
      </c>
      <c r="K178" s="14">
        <f>IF(MarketingData[Conv.]&gt;0, MarketingData[Sales]/MarketingData[Conv.], "N/A")</f>
        <v>56.8</v>
      </c>
      <c r="L178" s="14" t="str">
        <f>IF(ISNUMBER(MarketingData[Sales / Conv]), IF(MarketingData[Sales / Conv]&gt;200, "high", IF(MarketingData[Sales / Conv]&gt;75,"medium","low")),"N/A")</f>
        <v>low</v>
      </c>
    </row>
    <row r="179" spans="1:12" x14ac:dyDescent="0.3">
      <c r="A179" t="s">
        <v>199</v>
      </c>
      <c r="B179" t="s">
        <v>14</v>
      </c>
      <c r="C179" t="s">
        <v>8</v>
      </c>
      <c r="D179" s="13">
        <v>42401</v>
      </c>
      <c r="E179">
        <v>15</v>
      </c>
      <c r="F179">
        <v>1</v>
      </c>
      <c r="G179" s="14">
        <v>55.96</v>
      </c>
      <c r="H179" s="14">
        <v>26.72</v>
      </c>
      <c r="I179" s="17">
        <f>IF(MarketingData[Signups]&gt;0,H179/E179,"N/A")</f>
        <v>1.7813333333333332</v>
      </c>
      <c r="J179" s="17" t="str">
        <f>IF(ISNUMBER(MarketingData[Cost / Signup]), IF(MarketingData[Cost / Signup]&gt;1.5,"high",IF(MarketingData[Cost / Signup]&gt;0.5,"medium","low")),"unsuccessful")</f>
        <v>high</v>
      </c>
      <c r="K179" s="14">
        <f>IF(MarketingData[Conv.]&gt;0, MarketingData[Sales]/MarketingData[Conv.], "N/A")</f>
        <v>55.96</v>
      </c>
      <c r="L179" s="14" t="str">
        <f>IF(ISNUMBER(MarketingData[Sales / Conv]), IF(MarketingData[Sales / Conv]&gt;200, "high", IF(MarketingData[Sales / Conv]&gt;75,"medium","low")),"N/A")</f>
        <v>low</v>
      </c>
    </row>
    <row r="180" spans="1:12" x14ac:dyDescent="0.3">
      <c r="A180" t="s">
        <v>200</v>
      </c>
      <c r="B180" t="s">
        <v>16</v>
      </c>
      <c r="C180" t="s">
        <v>2</v>
      </c>
      <c r="D180" s="13">
        <v>42370</v>
      </c>
      <c r="E180">
        <v>17</v>
      </c>
      <c r="F180">
        <v>1</v>
      </c>
      <c r="G180" s="14">
        <v>55.5</v>
      </c>
      <c r="H180" s="14">
        <v>7.61</v>
      </c>
      <c r="I180" s="17">
        <f>IF(MarketingData[Signups]&gt;0,H180/E180,"N/A")</f>
        <v>0.44764705882352945</v>
      </c>
      <c r="J180" s="17" t="str">
        <f>IF(ISNUMBER(MarketingData[Cost / Signup]), IF(MarketingData[Cost / Signup]&gt;1.5,"high",IF(MarketingData[Cost / Signup]&gt;0.5,"medium","low")),"unsuccessful")</f>
        <v>low</v>
      </c>
      <c r="K180" s="14">
        <f>IF(MarketingData[Conv.]&gt;0, MarketingData[Sales]/MarketingData[Conv.], "N/A")</f>
        <v>55.5</v>
      </c>
      <c r="L180" s="14" t="str">
        <f>IF(ISNUMBER(MarketingData[Sales / Conv]), IF(MarketingData[Sales / Conv]&gt;200, "high", IF(MarketingData[Sales / Conv]&gt;75,"medium","low")),"N/A")</f>
        <v>low</v>
      </c>
    </row>
    <row r="181" spans="1:12" x14ac:dyDescent="0.3">
      <c r="A181" t="s">
        <v>201</v>
      </c>
      <c r="B181" t="s">
        <v>16</v>
      </c>
      <c r="C181" t="s">
        <v>3</v>
      </c>
      <c r="D181" s="13">
        <v>42430</v>
      </c>
      <c r="E181">
        <v>109</v>
      </c>
      <c r="F181">
        <v>1</v>
      </c>
      <c r="G181" s="14">
        <v>55.3</v>
      </c>
      <c r="H181" s="14">
        <v>117.9</v>
      </c>
      <c r="I181" s="17">
        <f>IF(MarketingData[Signups]&gt;0,H181/E181,"N/A")</f>
        <v>1.081651376146789</v>
      </c>
      <c r="J181" s="17" t="str">
        <f>IF(ISNUMBER(MarketingData[Cost / Signup]), IF(MarketingData[Cost / Signup]&gt;1.5,"high",IF(MarketingData[Cost / Signup]&gt;0.5,"medium","low")),"unsuccessful")</f>
        <v>medium</v>
      </c>
      <c r="K181" s="14">
        <f>IF(MarketingData[Conv.]&gt;0, MarketingData[Sales]/MarketingData[Conv.], "N/A")</f>
        <v>55.3</v>
      </c>
      <c r="L181" s="14" t="str">
        <f>IF(ISNUMBER(MarketingData[Sales / Conv]), IF(MarketingData[Sales / Conv]&gt;200, "high", IF(MarketingData[Sales / Conv]&gt;75,"medium","low")),"N/A")</f>
        <v>low</v>
      </c>
    </row>
    <row r="182" spans="1:12" x14ac:dyDescent="0.3">
      <c r="A182" t="s">
        <v>202</v>
      </c>
      <c r="B182" t="s">
        <v>16</v>
      </c>
      <c r="C182" t="s">
        <v>8</v>
      </c>
      <c r="D182" s="13">
        <v>42370</v>
      </c>
      <c r="E182">
        <v>5</v>
      </c>
      <c r="F182">
        <v>1</v>
      </c>
      <c r="G182" s="14">
        <v>55</v>
      </c>
      <c r="H182" s="14">
        <v>9.66</v>
      </c>
      <c r="I182" s="17">
        <f>IF(MarketingData[Signups]&gt;0,H182/E182,"N/A")</f>
        <v>1.9319999999999999</v>
      </c>
      <c r="J182" s="17" t="str">
        <f>IF(ISNUMBER(MarketingData[Cost / Signup]), IF(MarketingData[Cost / Signup]&gt;1.5,"high",IF(MarketingData[Cost / Signup]&gt;0.5,"medium","low")),"unsuccessful")</f>
        <v>high</v>
      </c>
      <c r="K182" s="14">
        <f>IF(MarketingData[Conv.]&gt;0, MarketingData[Sales]/MarketingData[Conv.], "N/A")</f>
        <v>55</v>
      </c>
      <c r="L182" s="14" t="str">
        <f>IF(ISNUMBER(MarketingData[Sales / Conv]), IF(MarketingData[Sales / Conv]&gt;200, "high", IF(MarketingData[Sales / Conv]&gt;75,"medium","low")),"N/A")</f>
        <v>low</v>
      </c>
    </row>
    <row r="183" spans="1:12" x14ac:dyDescent="0.3">
      <c r="A183" t="s">
        <v>203</v>
      </c>
      <c r="B183" t="s">
        <v>16</v>
      </c>
      <c r="C183" t="s">
        <v>8</v>
      </c>
      <c r="D183" s="13">
        <v>42370</v>
      </c>
      <c r="E183">
        <v>33</v>
      </c>
      <c r="F183">
        <v>1</v>
      </c>
      <c r="G183" s="14">
        <v>55</v>
      </c>
      <c r="H183" s="14">
        <v>18.559999999999999</v>
      </c>
      <c r="I183" s="17">
        <f>IF(MarketingData[Signups]&gt;0,H183/E183,"N/A")</f>
        <v>0.56242424242424238</v>
      </c>
      <c r="J183" s="17" t="str">
        <f>IF(ISNUMBER(MarketingData[Cost / Signup]), IF(MarketingData[Cost / Signup]&gt;1.5,"high",IF(MarketingData[Cost / Signup]&gt;0.5,"medium","low")),"unsuccessful")</f>
        <v>medium</v>
      </c>
      <c r="K183" s="14">
        <f>IF(MarketingData[Conv.]&gt;0, MarketingData[Sales]/MarketingData[Conv.], "N/A")</f>
        <v>55</v>
      </c>
      <c r="L183" s="14" t="str">
        <f>IF(ISNUMBER(MarketingData[Sales / Conv]), IF(MarketingData[Sales / Conv]&gt;200, "high", IF(MarketingData[Sales / Conv]&gt;75,"medium","low")),"N/A")</f>
        <v>low</v>
      </c>
    </row>
    <row r="184" spans="1:12" x14ac:dyDescent="0.3">
      <c r="A184" t="s">
        <v>204</v>
      </c>
      <c r="B184" t="s">
        <v>16</v>
      </c>
      <c r="C184" t="s">
        <v>8</v>
      </c>
      <c r="D184" s="13">
        <v>42370</v>
      </c>
      <c r="E184">
        <v>20</v>
      </c>
      <c r="F184">
        <v>1</v>
      </c>
      <c r="G184" s="14">
        <v>54</v>
      </c>
      <c r="H184" s="14">
        <v>36.630000000000003</v>
      </c>
      <c r="I184" s="17">
        <f>IF(MarketingData[Signups]&gt;0,H184/E184,"N/A")</f>
        <v>1.8315000000000001</v>
      </c>
      <c r="J184" s="17" t="str">
        <f>IF(ISNUMBER(MarketingData[Cost / Signup]), IF(MarketingData[Cost / Signup]&gt;1.5,"high",IF(MarketingData[Cost / Signup]&gt;0.5,"medium","low")),"unsuccessful")</f>
        <v>high</v>
      </c>
      <c r="K184" s="14">
        <f>IF(MarketingData[Conv.]&gt;0, MarketingData[Sales]/MarketingData[Conv.], "N/A")</f>
        <v>54</v>
      </c>
      <c r="L184" s="14" t="str">
        <f>IF(ISNUMBER(MarketingData[Sales / Conv]), IF(MarketingData[Sales / Conv]&gt;200, "high", IF(MarketingData[Sales / Conv]&gt;75,"medium","low")),"N/A")</f>
        <v>low</v>
      </c>
    </row>
    <row r="185" spans="1:12" x14ac:dyDescent="0.3">
      <c r="A185" t="s">
        <v>205</v>
      </c>
      <c r="B185" t="s">
        <v>14</v>
      </c>
      <c r="C185" t="s">
        <v>4</v>
      </c>
      <c r="D185" s="13">
        <v>42370</v>
      </c>
      <c r="E185">
        <v>33</v>
      </c>
      <c r="F185">
        <v>1</v>
      </c>
      <c r="G185" s="14">
        <v>52</v>
      </c>
      <c r="H185" s="14">
        <v>27.36</v>
      </c>
      <c r="I185" s="17">
        <f>IF(MarketingData[Signups]&gt;0,H185/E185,"N/A")</f>
        <v>0.8290909090909091</v>
      </c>
      <c r="J185" s="17" t="str">
        <f>IF(ISNUMBER(MarketingData[Cost / Signup]), IF(MarketingData[Cost / Signup]&gt;1.5,"high",IF(MarketingData[Cost / Signup]&gt;0.5,"medium","low")),"unsuccessful")</f>
        <v>medium</v>
      </c>
      <c r="K185" s="14">
        <f>IF(MarketingData[Conv.]&gt;0, MarketingData[Sales]/MarketingData[Conv.], "N/A")</f>
        <v>52</v>
      </c>
      <c r="L185" s="14" t="str">
        <f>IF(ISNUMBER(MarketingData[Sales / Conv]), IF(MarketingData[Sales / Conv]&gt;200, "high", IF(MarketingData[Sales / Conv]&gt;75,"medium","low")),"N/A")</f>
        <v>low</v>
      </c>
    </row>
    <row r="186" spans="1:12" x14ac:dyDescent="0.3">
      <c r="A186" t="s">
        <v>206</v>
      </c>
      <c r="B186" t="s">
        <v>14</v>
      </c>
      <c r="C186" t="s">
        <v>4</v>
      </c>
      <c r="D186" s="13">
        <v>42430</v>
      </c>
      <c r="E186">
        <v>5</v>
      </c>
      <c r="F186">
        <v>1</v>
      </c>
      <c r="G186" s="14">
        <v>51</v>
      </c>
      <c r="H186" s="14">
        <v>2.1</v>
      </c>
      <c r="I186" s="17">
        <f>IF(MarketingData[Signups]&gt;0,H186/E186,"N/A")</f>
        <v>0.42000000000000004</v>
      </c>
      <c r="J186" s="17" t="str">
        <f>IF(ISNUMBER(MarketingData[Cost / Signup]), IF(MarketingData[Cost / Signup]&gt;1.5,"high",IF(MarketingData[Cost / Signup]&gt;0.5,"medium","low")),"unsuccessful")</f>
        <v>low</v>
      </c>
      <c r="K186" s="14">
        <f>IF(MarketingData[Conv.]&gt;0, MarketingData[Sales]/MarketingData[Conv.], "N/A")</f>
        <v>51</v>
      </c>
      <c r="L186" s="14" t="str">
        <f>IF(ISNUMBER(MarketingData[Sales / Conv]), IF(MarketingData[Sales / Conv]&gt;200, "high", IF(MarketingData[Sales / Conv]&gt;75,"medium","low")),"N/A")</f>
        <v>low</v>
      </c>
    </row>
    <row r="187" spans="1:12" x14ac:dyDescent="0.3">
      <c r="A187" t="s">
        <v>207</v>
      </c>
      <c r="B187" t="s">
        <v>16</v>
      </c>
      <c r="C187" t="s">
        <v>2</v>
      </c>
      <c r="D187" s="13">
        <v>42401</v>
      </c>
      <c r="E187">
        <v>9</v>
      </c>
      <c r="F187">
        <v>1</v>
      </c>
      <c r="G187" s="14">
        <v>50.99</v>
      </c>
      <c r="H187" s="14">
        <v>24.61</v>
      </c>
      <c r="I187" s="17">
        <f>IF(MarketingData[Signups]&gt;0,H187/E187,"N/A")</f>
        <v>2.7344444444444442</v>
      </c>
      <c r="J187" s="17" t="str">
        <f>IF(ISNUMBER(MarketingData[Cost / Signup]), IF(MarketingData[Cost / Signup]&gt;1.5,"high",IF(MarketingData[Cost / Signup]&gt;0.5,"medium","low")),"unsuccessful")</f>
        <v>high</v>
      </c>
      <c r="K187" s="14">
        <f>IF(MarketingData[Conv.]&gt;0, MarketingData[Sales]/MarketingData[Conv.], "N/A")</f>
        <v>50.99</v>
      </c>
      <c r="L187" s="14" t="str">
        <f>IF(ISNUMBER(MarketingData[Sales / Conv]), IF(MarketingData[Sales / Conv]&gt;200, "high", IF(MarketingData[Sales / Conv]&gt;75,"medium","low")),"N/A")</f>
        <v>low</v>
      </c>
    </row>
    <row r="188" spans="1:12" x14ac:dyDescent="0.3">
      <c r="A188" t="s">
        <v>208</v>
      </c>
      <c r="B188" t="s">
        <v>16</v>
      </c>
      <c r="C188" t="s">
        <v>2</v>
      </c>
      <c r="D188" s="13">
        <v>42430</v>
      </c>
      <c r="E188">
        <v>40</v>
      </c>
      <c r="F188">
        <v>1</v>
      </c>
      <c r="G188" s="14">
        <v>50</v>
      </c>
      <c r="H188" s="14">
        <v>74.03</v>
      </c>
      <c r="I188" s="17">
        <f>IF(MarketingData[Signups]&gt;0,H188/E188,"N/A")</f>
        <v>1.8507500000000001</v>
      </c>
      <c r="J188" s="17" t="str">
        <f>IF(ISNUMBER(MarketingData[Cost / Signup]), IF(MarketingData[Cost / Signup]&gt;1.5,"high",IF(MarketingData[Cost / Signup]&gt;0.5,"medium","low")),"unsuccessful")</f>
        <v>high</v>
      </c>
      <c r="K188" s="14">
        <f>IF(MarketingData[Conv.]&gt;0, MarketingData[Sales]/MarketingData[Conv.], "N/A")</f>
        <v>50</v>
      </c>
      <c r="L188" s="14" t="str">
        <f>IF(ISNUMBER(MarketingData[Sales / Conv]), IF(MarketingData[Sales / Conv]&gt;200, "high", IF(MarketingData[Sales / Conv]&gt;75,"medium","low")),"N/A")</f>
        <v>low</v>
      </c>
    </row>
    <row r="189" spans="1:12" x14ac:dyDescent="0.3">
      <c r="A189" t="s">
        <v>209</v>
      </c>
      <c r="B189" t="s">
        <v>10</v>
      </c>
      <c r="C189" t="s">
        <v>8</v>
      </c>
      <c r="D189" s="13">
        <v>42370</v>
      </c>
      <c r="E189">
        <v>66</v>
      </c>
      <c r="F189">
        <v>2</v>
      </c>
      <c r="G189" s="14">
        <v>50</v>
      </c>
      <c r="H189" s="14">
        <v>19.28</v>
      </c>
      <c r="I189" s="17">
        <f>IF(MarketingData[Signups]&gt;0,H189/E189,"N/A")</f>
        <v>0.29212121212121211</v>
      </c>
      <c r="J189" s="17" t="str">
        <f>IF(ISNUMBER(MarketingData[Cost / Signup]), IF(MarketingData[Cost / Signup]&gt;1.5,"high",IF(MarketingData[Cost / Signup]&gt;0.5,"medium","low")),"unsuccessful")</f>
        <v>low</v>
      </c>
      <c r="K189" s="14">
        <f>IF(MarketingData[Conv.]&gt;0, MarketingData[Sales]/MarketingData[Conv.], "N/A")</f>
        <v>25</v>
      </c>
      <c r="L189" s="14" t="str">
        <f>IF(ISNUMBER(MarketingData[Sales / Conv]), IF(MarketingData[Sales / Conv]&gt;200, "high", IF(MarketingData[Sales / Conv]&gt;75,"medium","low")),"N/A")</f>
        <v>low</v>
      </c>
    </row>
    <row r="190" spans="1:12" x14ac:dyDescent="0.3">
      <c r="A190" t="s">
        <v>210</v>
      </c>
      <c r="B190" t="s">
        <v>14</v>
      </c>
      <c r="C190" t="s">
        <v>8</v>
      </c>
      <c r="D190" s="13">
        <v>42370</v>
      </c>
      <c r="E190">
        <v>52</v>
      </c>
      <c r="F190">
        <v>1</v>
      </c>
      <c r="G190" s="14">
        <v>50</v>
      </c>
      <c r="H190" s="14">
        <v>38.26</v>
      </c>
      <c r="I190" s="17">
        <f>IF(MarketingData[Signups]&gt;0,H190/E190,"N/A")</f>
        <v>0.73576923076923073</v>
      </c>
      <c r="J190" s="17" t="str">
        <f>IF(ISNUMBER(MarketingData[Cost / Signup]), IF(MarketingData[Cost / Signup]&gt;1.5,"high",IF(MarketingData[Cost / Signup]&gt;0.5,"medium","low")),"unsuccessful")</f>
        <v>medium</v>
      </c>
      <c r="K190" s="14">
        <f>IF(MarketingData[Conv.]&gt;0, MarketingData[Sales]/MarketingData[Conv.], "N/A")</f>
        <v>50</v>
      </c>
      <c r="L190" s="14" t="str">
        <f>IF(ISNUMBER(MarketingData[Sales / Conv]), IF(MarketingData[Sales / Conv]&gt;200, "high", IF(MarketingData[Sales / Conv]&gt;75,"medium","low")),"N/A")</f>
        <v>low</v>
      </c>
    </row>
    <row r="191" spans="1:12" x14ac:dyDescent="0.3">
      <c r="A191" t="s">
        <v>211</v>
      </c>
      <c r="B191" t="s">
        <v>13</v>
      </c>
      <c r="C191" t="s">
        <v>4</v>
      </c>
      <c r="D191" s="13">
        <v>42370</v>
      </c>
      <c r="E191">
        <v>10</v>
      </c>
      <c r="F191">
        <v>1</v>
      </c>
      <c r="G191" s="14">
        <v>49</v>
      </c>
      <c r="H191" s="14">
        <v>40.049999999999997</v>
      </c>
      <c r="I191" s="17">
        <f>IF(MarketingData[Signups]&gt;0,H191/E191,"N/A")</f>
        <v>4.0049999999999999</v>
      </c>
      <c r="J191" s="17" t="str">
        <f>IF(ISNUMBER(MarketingData[Cost / Signup]), IF(MarketingData[Cost / Signup]&gt;1.5,"high",IF(MarketingData[Cost / Signup]&gt;0.5,"medium","low")),"unsuccessful")</f>
        <v>high</v>
      </c>
      <c r="K191" s="14">
        <f>IF(MarketingData[Conv.]&gt;0, MarketingData[Sales]/MarketingData[Conv.], "N/A")</f>
        <v>49</v>
      </c>
      <c r="L191" s="14" t="str">
        <f>IF(ISNUMBER(MarketingData[Sales / Conv]), IF(MarketingData[Sales / Conv]&gt;200, "high", IF(MarketingData[Sales / Conv]&gt;75,"medium","low")),"N/A")</f>
        <v>low</v>
      </c>
    </row>
    <row r="192" spans="1:12" x14ac:dyDescent="0.3">
      <c r="A192" t="s">
        <v>212</v>
      </c>
      <c r="B192" t="s">
        <v>10</v>
      </c>
      <c r="C192" t="s">
        <v>8</v>
      </c>
      <c r="D192" s="13">
        <v>42401</v>
      </c>
      <c r="E192">
        <v>5</v>
      </c>
      <c r="F192">
        <v>1</v>
      </c>
      <c r="G192" s="14">
        <v>49</v>
      </c>
      <c r="H192" s="14">
        <v>1.82</v>
      </c>
      <c r="I192" s="17">
        <f>IF(MarketingData[Signups]&gt;0,H192/E192,"N/A")</f>
        <v>0.36399999999999999</v>
      </c>
      <c r="J192" s="17" t="str">
        <f>IF(ISNUMBER(MarketingData[Cost / Signup]), IF(MarketingData[Cost / Signup]&gt;1.5,"high",IF(MarketingData[Cost / Signup]&gt;0.5,"medium","low")),"unsuccessful")</f>
        <v>low</v>
      </c>
      <c r="K192" s="14">
        <f>IF(MarketingData[Conv.]&gt;0, MarketingData[Sales]/MarketingData[Conv.], "N/A")</f>
        <v>49</v>
      </c>
      <c r="L192" s="14" t="str">
        <f>IF(ISNUMBER(MarketingData[Sales / Conv]), IF(MarketingData[Sales / Conv]&gt;200, "high", IF(MarketingData[Sales / Conv]&gt;75,"medium","low")),"N/A")</f>
        <v>low</v>
      </c>
    </row>
    <row r="193" spans="1:12" x14ac:dyDescent="0.3">
      <c r="A193" t="s">
        <v>213</v>
      </c>
      <c r="B193" t="s">
        <v>14</v>
      </c>
      <c r="C193" t="s">
        <v>8</v>
      </c>
      <c r="D193" s="13">
        <v>42401</v>
      </c>
      <c r="E193">
        <v>4</v>
      </c>
      <c r="F193">
        <v>1</v>
      </c>
      <c r="G193" s="14">
        <v>49</v>
      </c>
      <c r="H193" s="14">
        <v>4.63</v>
      </c>
      <c r="I193" s="17">
        <f>IF(MarketingData[Signups]&gt;0,H193/E193,"N/A")</f>
        <v>1.1575</v>
      </c>
      <c r="J193" s="17" t="str">
        <f>IF(ISNUMBER(MarketingData[Cost / Signup]), IF(MarketingData[Cost / Signup]&gt;1.5,"high",IF(MarketingData[Cost / Signup]&gt;0.5,"medium","low")),"unsuccessful")</f>
        <v>medium</v>
      </c>
      <c r="K193" s="14">
        <f>IF(MarketingData[Conv.]&gt;0, MarketingData[Sales]/MarketingData[Conv.], "N/A")</f>
        <v>49</v>
      </c>
      <c r="L193" s="14" t="str">
        <f>IF(ISNUMBER(MarketingData[Sales / Conv]), IF(MarketingData[Sales / Conv]&gt;200, "high", IF(MarketingData[Sales / Conv]&gt;75,"medium","low")),"N/A")</f>
        <v>low</v>
      </c>
    </row>
    <row r="194" spans="1:12" x14ac:dyDescent="0.3">
      <c r="A194" t="s">
        <v>214</v>
      </c>
      <c r="B194" t="s">
        <v>13</v>
      </c>
      <c r="C194" t="s">
        <v>4</v>
      </c>
      <c r="D194" s="13">
        <v>42430</v>
      </c>
      <c r="E194">
        <v>6</v>
      </c>
      <c r="F194">
        <v>1</v>
      </c>
      <c r="G194" s="14">
        <v>49</v>
      </c>
      <c r="H194" s="14">
        <v>5.78</v>
      </c>
      <c r="I194" s="17">
        <f>IF(MarketingData[Signups]&gt;0,H194/E194,"N/A")</f>
        <v>0.96333333333333337</v>
      </c>
      <c r="J194" s="17" t="str">
        <f>IF(ISNUMBER(MarketingData[Cost / Signup]), IF(MarketingData[Cost / Signup]&gt;1.5,"high",IF(MarketingData[Cost / Signup]&gt;0.5,"medium","low")),"unsuccessful")</f>
        <v>medium</v>
      </c>
      <c r="K194" s="14">
        <f>IF(MarketingData[Conv.]&gt;0, MarketingData[Sales]/MarketingData[Conv.], "N/A")</f>
        <v>49</v>
      </c>
      <c r="L194" s="14" t="str">
        <f>IF(ISNUMBER(MarketingData[Sales / Conv]), IF(MarketingData[Sales / Conv]&gt;200, "high", IF(MarketingData[Sales / Conv]&gt;75,"medium","low")),"N/A")</f>
        <v>low</v>
      </c>
    </row>
    <row r="195" spans="1:12" x14ac:dyDescent="0.3">
      <c r="A195" t="s">
        <v>215</v>
      </c>
      <c r="B195" t="s">
        <v>16</v>
      </c>
      <c r="C195" t="s">
        <v>8</v>
      </c>
      <c r="D195" s="13">
        <v>42401</v>
      </c>
      <c r="E195">
        <v>56</v>
      </c>
      <c r="F195">
        <v>1</v>
      </c>
      <c r="G195" s="14">
        <v>48</v>
      </c>
      <c r="H195" s="14">
        <v>53.92</v>
      </c>
      <c r="I195" s="17">
        <f>IF(MarketingData[Signups]&gt;0,H195/E195,"N/A")</f>
        <v>0.96285714285714286</v>
      </c>
      <c r="J195" s="17" t="str">
        <f>IF(ISNUMBER(MarketingData[Cost / Signup]), IF(MarketingData[Cost / Signup]&gt;1.5,"high",IF(MarketingData[Cost / Signup]&gt;0.5,"medium","low")),"unsuccessful")</f>
        <v>medium</v>
      </c>
      <c r="K195" s="14">
        <f>IF(MarketingData[Conv.]&gt;0, MarketingData[Sales]/MarketingData[Conv.], "N/A")</f>
        <v>48</v>
      </c>
      <c r="L195" s="14" t="str">
        <f>IF(ISNUMBER(MarketingData[Sales / Conv]), IF(MarketingData[Sales / Conv]&gt;200, "high", IF(MarketingData[Sales / Conv]&gt;75,"medium","low")),"N/A")</f>
        <v>low</v>
      </c>
    </row>
    <row r="196" spans="1:12" x14ac:dyDescent="0.3">
      <c r="A196" t="s">
        <v>216</v>
      </c>
      <c r="B196" t="s">
        <v>16</v>
      </c>
      <c r="C196" t="s">
        <v>8</v>
      </c>
      <c r="D196" s="13">
        <v>42401</v>
      </c>
      <c r="E196">
        <v>103</v>
      </c>
      <c r="F196">
        <v>1</v>
      </c>
      <c r="G196" s="14">
        <v>48</v>
      </c>
      <c r="H196" s="14">
        <v>16.09</v>
      </c>
      <c r="I196" s="17">
        <f>IF(MarketingData[Signups]&gt;0,H196/E196,"N/A")</f>
        <v>0.15621359223300971</v>
      </c>
      <c r="J196" s="17" t="str">
        <f>IF(ISNUMBER(MarketingData[Cost / Signup]), IF(MarketingData[Cost / Signup]&gt;1.5,"high",IF(MarketingData[Cost / Signup]&gt;0.5,"medium","low")),"unsuccessful")</f>
        <v>low</v>
      </c>
      <c r="K196" s="14">
        <f>IF(MarketingData[Conv.]&gt;0, MarketingData[Sales]/MarketingData[Conv.], "N/A")</f>
        <v>48</v>
      </c>
      <c r="L196" s="14" t="str">
        <f>IF(ISNUMBER(MarketingData[Sales / Conv]), IF(MarketingData[Sales / Conv]&gt;200, "high", IF(MarketingData[Sales / Conv]&gt;75,"medium","low")),"N/A")</f>
        <v>low</v>
      </c>
    </row>
    <row r="197" spans="1:12" x14ac:dyDescent="0.3">
      <c r="A197" t="s">
        <v>217</v>
      </c>
      <c r="B197" t="s">
        <v>14</v>
      </c>
      <c r="C197" t="s">
        <v>8</v>
      </c>
      <c r="D197" s="13">
        <v>42430</v>
      </c>
      <c r="E197">
        <v>16</v>
      </c>
      <c r="F197">
        <v>1</v>
      </c>
      <c r="G197" s="14">
        <v>45</v>
      </c>
      <c r="H197" s="14">
        <v>30.06</v>
      </c>
      <c r="I197" s="17">
        <f>IF(MarketingData[Signups]&gt;0,H197/E197,"N/A")</f>
        <v>1.8787499999999999</v>
      </c>
      <c r="J197" s="17" t="str">
        <f>IF(ISNUMBER(MarketingData[Cost / Signup]), IF(MarketingData[Cost / Signup]&gt;1.5,"high",IF(MarketingData[Cost / Signup]&gt;0.5,"medium","low")),"unsuccessful")</f>
        <v>high</v>
      </c>
      <c r="K197" s="14">
        <f>IF(MarketingData[Conv.]&gt;0, MarketingData[Sales]/MarketingData[Conv.], "N/A")</f>
        <v>45</v>
      </c>
      <c r="L197" s="14" t="str">
        <f>IF(ISNUMBER(MarketingData[Sales / Conv]), IF(MarketingData[Sales / Conv]&gt;200, "high", IF(MarketingData[Sales / Conv]&gt;75,"medium","low")),"N/A")</f>
        <v>low</v>
      </c>
    </row>
    <row r="198" spans="1:12" x14ac:dyDescent="0.3">
      <c r="A198" t="s">
        <v>218</v>
      </c>
      <c r="B198" t="s">
        <v>16</v>
      </c>
      <c r="C198" t="s">
        <v>8</v>
      </c>
      <c r="D198" s="13">
        <v>42430</v>
      </c>
      <c r="E198">
        <v>15</v>
      </c>
      <c r="F198">
        <v>1</v>
      </c>
      <c r="G198" s="14">
        <v>45</v>
      </c>
      <c r="H198" s="14">
        <v>18.95</v>
      </c>
      <c r="I198" s="17">
        <f>IF(MarketingData[Signups]&gt;0,H198/E198,"N/A")</f>
        <v>1.2633333333333332</v>
      </c>
      <c r="J198" s="17" t="str">
        <f>IF(ISNUMBER(MarketingData[Cost / Signup]), IF(MarketingData[Cost / Signup]&gt;1.5,"high",IF(MarketingData[Cost / Signup]&gt;0.5,"medium","low")),"unsuccessful")</f>
        <v>medium</v>
      </c>
      <c r="K198" s="14">
        <f>IF(MarketingData[Conv.]&gt;0, MarketingData[Sales]/MarketingData[Conv.], "N/A")</f>
        <v>45</v>
      </c>
      <c r="L198" s="14" t="str">
        <f>IF(ISNUMBER(MarketingData[Sales / Conv]), IF(MarketingData[Sales / Conv]&gt;200, "high", IF(MarketingData[Sales / Conv]&gt;75,"medium","low")),"N/A")</f>
        <v>low</v>
      </c>
    </row>
    <row r="199" spans="1:12" x14ac:dyDescent="0.3">
      <c r="A199" t="s">
        <v>219</v>
      </c>
      <c r="B199" t="s">
        <v>16</v>
      </c>
      <c r="C199" t="s">
        <v>3</v>
      </c>
      <c r="D199" s="13">
        <v>42370</v>
      </c>
      <c r="E199">
        <v>51</v>
      </c>
      <c r="F199">
        <v>1</v>
      </c>
      <c r="G199" s="14">
        <v>44.75</v>
      </c>
      <c r="H199" s="14">
        <v>138.69</v>
      </c>
      <c r="I199" s="17">
        <f>IF(MarketingData[Signups]&gt;0,H199/E199,"N/A")</f>
        <v>2.7194117647058822</v>
      </c>
      <c r="J199" s="17" t="str">
        <f>IF(ISNUMBER(MarketingData[Cost / Signup]), IF(MarketingData[Cost / Signup]&gt;1.5,"high",IF(MarketingData[Cost / Signup]&gt;0.5,"medium","low")),"unsuccessful")</f>
        <v>high</v>
      </c>
      <c r="K199" s="14">
        <f>IF(MarketingData[Conv.]&gt;0, MarketingData[Sales]/MarketingData[Conv.], "N/A")</f>
        <v>44.75</v>
      </c>
      <c r="L199" s="14" t="str">
        <f>IF(ISNUMBER(MarketingData[Sales / Conv]), IF(MarketingData[Sales / Conv]&gt;200, "high", IF(MarketingData[Sales / Conv]&gt;75,"medium","low")),"N/A")</f>
        <v>low</v>
      </c>
    </row>
    <row r="200" spans="1:12" x14ac:dyDescent="0.3">
      <c r="A200" t="s">
        <v>220</v>
      </c>
      <c r="B200" t="s">
        <v>16</v>
      </c>
      <c r="C200" t="s">
        <v>3</v>
      </c>
      <c r="D200" s="13">
        <v>42370</v>
      </c>
      <c r="E200">
        <v>54</v>
      </c>
      <c r="F200">
        <v>1</v>
      </c>
      <c r="G200" s="14">
        <v>44</v>
      </c>
      <c r="H200" s="14">
        <v>76.959999999999994</v>
      </c>
      <c r="I200" s="17">
        <f>IF(MarketingData[Signups]&gt;0,H200/E200,"N/A")</f>
        <v>1.4251851851851851</v>
      </c>
      <c r="J200" s="17" t="str">
        <f>IF(ISNUMBER(MarketingData[Cost / Signup]), IF(MarketingData[Cost / Signup]&gt;1.5,"high",IF(MarketingData[Cost / Signup]&gt;0.5,"medium","low")),"unsuccessful")</f>
        <v>medium</v>
      </c>
      <c r="K200" s="14">
        <f>IF(MarketingData[Conv.]&gt;0, MarketingData[Sales]/MarketingData[Conv.], "N/A")</f>
        <v>44</v>
      </c>
      <c r="L200" s="14" t="str">
        <f>IF(ISNUMBER(MarketingData[Sales / Conv]), IF(MarketingData[Sales / Conv]&gt;200, "high", IF(MarketingData[Sales / Conv]&gt;75,"medium","low")),"N/A")</f>
        <v>low</v>
      </c>
    </row>
    <row r="201" spans="1:12" x14ac:dyDescent="0.3">
      <c r="A201" t="s">
        <v>221</v>
      </c>
      <c r="B201" t="s">
        <v>16</v>
      </c>
      <c r="C201" t="s">
        <v>8</v>
      </c>
      <c r="D201" s="13">
        <v>42370</v>
      </c>
      <c r="E201">
        <v>23</v>
      </c>
      <c r="F201">
        <v>1</v>
      </c>
      <c r="G201" s="14">
        <v>43</v>
      </c>
      <c r="H201" s="14">
        <v>20.45</v>
      </c>
      <c r="I201" s="17">
        <f>IF(MarketingData[Signups]&gt;0,H201/E201,"N/A")</f>
        <v>0.88913043478260867</v>
      </c>
      <c r="J201" s="17" t="str">
        <f>IF(ISNUMBER(MarketingData[Cost / Signup]), IF(MarketingData[Cost / Signup]&gt;1.5,"high",IF(MarketingData[Cost / Signup]&gt;0.5,"medium","low")),"unsuccessful")</f>
        <v>medium</v>
      </c>
      <c r="K201" s="14">
        <f>IF(MarketingData[Conv.]&gt;0, MarketingData[Sales]/MarketingData[Conv.], "N/A")</f>
        <v>43</v>
      </c>
      <c r="L201" s="14" t="str">
        <f>IF(ISNUMBER(MarketingData[Sales / Conv]), IF(MarketingData[Sales / Conv]&gt;200, "high", IF(MarketingData[Sales / Conv]&gt;75,"medium","low")),"N/A")</f>
        <v>low</v>
      </c>
    </row>
    <row r="202" spans="1:12" x14ac:dyDescent="0.3">
      <c r="A202" t="s">
        <v>222</v>
      </c>
      <c r="B202" t="s">
        <v>16</v>
      </c>
      <c r="C202" t="s">
        <v>3</v>
      </c>
      <c r="D202" s="13">
        <v>42430</v>
      </c>
      <c r="E202">
        <v>23</v>
      </c>
      <c r="F202">
        <v>1</v>
      </c>
      <c r="G202" s="14">
        <v>42.98</v>
      </c>
      <c r="H202" s="14">
        <v>17.12</v>
      </c>
      <c r="I202" s="17">
        <f>IF(MarketingData[Signups]&gt;0,H202/E202,"N/A")</f>
        <v>0.7443478260869566</v>
      </c>
      <c r="J202" s="17" t="str">
        <f>IF(ISNUMBER(MarketingData[Cost / Signup]), IF(MarketingData[Cost / Signup]&gt;1.5,"high",IF(MarketingData[Cost / Signup]&gt;0.5,"medium","low")),"unsuccessful")</f>
        <v>medium</v>
      </c>
      <c r="K202" s="14">
        <f>IF(MarketingData[Conv.]&gt;0, MarketingData[Sales]/MarketingData[Conv.], "N/A")</f>
        <v>42.98</v>
      </c>
      <c r="L202" s="14" t="str">
        <f>IF(ISNUMBER(MarketingData[Sales / Conv]), IF(MarketingData[Sales / Conv]&gt;200, "high", IF(MarketingData[Sales / Conv]&gt;75,"medium","low")),"N/A")</f>
        <v>low</v>
      </c>
    </row>
    <row r="203" spans="1:12" x14ac:dyDescent="0.3">
      <c r="A203" t="s">
        <v>223</v>
      </c>
      <c r="B203" t="s">
        <v>16</v>
      </c>
      <c r="C203" t="s">
        <v>8</v>
      </c>
      <c r="D203" s="13">
        <v>42401</v>
      </c>
      <c r="E203">
        <v>64</v>
      </c>
      <c r="F203">
        <v>2</v>
      </c>
      <c r="G203" s="14">
        <v>40.49</v>
      </c>
      <c r="H203" s="14">
        <v>31.15</v>
      </c>
      <c r="I203" s="17">
        <f>IF(MarketingData[Signups]&gt;0,H203/E203,"N/A")</f>
        <v>0.48671874999999998</v>
      </c>
      <c r="J203" s="17" t="str">
        <f>IF(ISNUMBER(MarketingData[Cost / Signup]), IF(MarketingData[Cost / Signup]&gt;1.5,"high",IF(MarketingData[Cost / Signup]&gt;0.5,"medium","low")),"unsuccessful")</f>
        <v>low</v>
      </c>
      <c r="K203" s="14">
        <f>IF(MarketingData[Conv.]&gt;0, MarketingData[Sales]/MarketingData[Conv.], "N/A")</f>
        <v>20.245000000000001</v>
      </c>
      <c r="L203" s="14" t="str">
        <f>IF(ISNUMBER(MarketingData[Sales / Conv]), IF(MarketingData[Sales / Conv]&gt;200, "high", IF(MarketingData[Sales / Conv]&gt;75,"medium","low")),"N/A")</f>
        <v>low</v>
      </c>
    </row>
    <row r="204" spans="1:12" x14ac:dyDescent="0.3">
      <c r="A204" t="s">
        <v>224</v>
      </c>
      <c r="B204" t="s">
        <v>16</v>
      </c>
      <c r="C204" t="s">
        <v>3</v>
      </c>
      <c r="D204" s="13">
        <v>42401</v>
      </c>
      <c r="E204">
        <v>17</v>
      </c>
      <c r="F204">
        <v>1</v>
      </c>
      <c r="G204" s="14">
        <v>40</v>
      </c>
      <c r="H204" s="14">
        <v>18.07</v>
      </c>
      <c r="I204" s="17">
        <f>IF(MarketingData[Signups]&gt;0,H204/E204,"N/A")</f>
        <v>1.0629411764705883</v>
      </c>
      <c r="J204" s="17" t="str">
        <f>IF(ISNUMBER(MarketingData[Cost / Signup]), IF(MarketingData[Cost / Signup]&gt;1.5,"high",IF(MarketingData[Cost / Signup]&gt;0.5,"medium","low")),"unsuccessful")</f>
        <v>medium</v>
      </c>
      <c r="K204" s="14">
        <f>IF(MarketingData[Conv.]&gt;0, MarketingData[Sales]/MarketingData[Conv.], "N/A")</f>
        <v>40</v>
      </c>
      <c r="L204" s="14" t="str">
        <f>IF(ISNUMBER(MarketingData[Sales / Conv]), IF(MarketingData[Sales / Conv]&gt;200, "high", IF(MarketingData[Sales / Conv]&gt;75,"medium","low")),"N/A")</f>
        <v>low</v>
      </c>
    </row>
    <row r="205" spans="1:12" x14ac:dyDescent="0.3">
      <c r="A205" t="s">
        <v>225</v>
      </c>
      <c r="B205" t="s">
        <v>14</v>
      </c>
      <c r="C205" t="s">
        <v>4</v>
      </c>
      <c r="D205" s="13">
        <v>42401</v>
      </c>
      <c r="E205">
        <v>127</v>
      </c>
      <c r="F205">
        <v>1</v>
      </c>
      <c r="G205" s="14">
        <v>40</v>
      </c>
      <c r="H205" s="14">
        <v>123.96</v>
      </c>
      <c r="I205" s="17">
        <f>IF(MarketingData[Signups]&gt;0,H205/E205,"N/A")</f>
        <v>0.97606299212598424</v>
      </c>
      <c r="J205" s="17" t="str">
        <f>IF(ISNUMBER(MarketingData[Cost / Signup]), IF(MarketingData[Cost / Signup]&gt;1.5,"high",IF(MarketingData[Cost / Signup]&gt;0.5,"medium","low")),"unsuccessful")</f>
        <v>medium</v>
      </c>
      <c r="K205" s="14">
        <f>IF(MarketingData[Conv.]&gt;0, MarketingData[Sales]/MarketingData[Conv.], "N/A")</f>
        <v>40</v>
      </c>
      <c r="L205" s="14" t="str">
        <f>IF(ISNUMBER(MarketingData[Sales / Conv]), IF(MarketingData[Sales / Conv]&gt;200, "high", IF(MarketingData[Sales / Conv]&gt;75,"medium","low")),"N/A")</f>
        <v>low</v>
      </c>
    </row>
    <row r="206" spans="1:12" x14ac:dyDescent="0.3">
      <c r="A206" t="s">
        <v>226</v>
      </c>
      <c r="B206" t="s">
        <v>14</v>
      </c>
      <c r="C206" t="s">
        <v>8</v>
      </c>
      <c r="D206" s="13">
        <v>42401</v>
      </c>
      <c r="E206">
        <v>52</v>
      </c>
      <c r="F206">
        <v>1</v>
      </c>
      <c r="G206" s="14">
        <v>40</v>
      </c>
      <c r="H206" s="14">
        <v>38.96</v>
      </c>
      <c r="I206" s="17">
        <f>IF(MarketingData[Signups]&gt;0,H206/E206,"N/A")</f>
        <v>0.74923076923076926</v>
      </c>
      <c r="J206" s="17" t="str">
        <f>IF(ISNUMBER(MarketingData[Cost / Signup]), IF(MarketingData[Cost / Signup]&gt;1.5,"high",IF(MarketingData[Cost / Signup]&gt;0.5,"medium","low")),"unsuccessful")</f>
        <v>medium</v>
      </c>
      <c r="K206" s="14">
        <f>IF(MarketingData[Conv.]&gt;0, MarketingData[Sales]/MarketingData[Conv.], "N/A")</f>
        <v>40</v>
      </c>
      <c r="L206" s="14" t="str">
        <f>IF(ISNUMBER(MarketingData[Sales / Conv]), IF(MarketingData[Sales / Conv]&gt;200, "high", IF(MarketingData[Sales / Conv]&gt;75,"medium","low")),"N/A")</f>
        <v>low</v>
      </c>
    </row>
    <row r="207" spans="1:12" x14ac:dyDescent="0.3">
      <c r="A207" t="s">
        <v>227</v>
      </c>
      <c r="B207" t="s">
        <v>14</v>
      </c>
      <c r="C207" t="s">
        <v>8</v>
      </c>
      <c r="D207" s="13">
        <v>42370</v>
      </c>
      <c r="E207">
        <v>41</v>
      </c>
      <c r="F207">
        <v>1</v>
      </c>
      <c r="G207" s="14">
        <v>39</v>
      </c>
      <c r="H207" s="14">
        <v>9.7799999999999994</v>
      </c>
      <c r="I207" s="17">
        <f>IF(MarketingData[Signups]&gt;0,H207/E207,"N/A")</f>
        <v>0.23853658536585365</v>
      </c>
      <c r="J207" s="17" t="str">
        <f>IF(ISNUMBER(MarketingData[Cost / Signup]), IF(MarketingData[Cost / Signup]&gt;1.5,"high",IF(MarketingData[Cost / Signup]&gt;0.5,"medium","low")),"unsuccessful")</f>
        <v>low</v>
      </c>
      <c r="K207" s="14">
        <f>IF(MarketingData[Conv.]&gt;0, MarketingData[Sales]/MarketingData[Conv.], "N/A")</f>
        <v>39</v>
      </c>
      <c r="L207" s="14" t="str">
        <f>IF(ISNUMBER(MarketingData[Sales / Conv]), IF(MarketingData[Sales / Conv]&gt;200, "high", IF(MarketingData[Sales / Conv]&gt;75,"medium","low")),"N/A")</f>
        <v>low</v>
      </c>
    </row>
    <row r="208" spans="1:12" x14ac:dyDescent="0.3">
      <c r="A208" t="s">
        <v>228</v>
      </c>
      <c r="B208" t="s">
        <v>16</v>
      </c>
      <c r="C208" t="s">
        <v>3</v>
      </c>
      <c r="D208" s="13">
        <v>42430</v>
      </c>
      <c r="E208">
        <v>21</v>
      </c>
      <c r="F208">
        <v>1</v>
      </c>
      <c r="G208" s="14">
        <v>39</v>
      </c>
      <c r="H208" s="14">
        <v>12.45</v>
      </c>
      <c r="I208" s="17">
        <f>IF(MarketingData[Signups]&gt;0,H208/E208,"N/A")</f>
        <v>0.59285714285714286</v>
      </c>
      <c r="J208" s="17" t="str">
        <f>IF(ISNUMBER(MarketingData[Cost / Signup]), IF(MarketingData[Cost / Signup]&gt;1.5,"high",IF(MarketingData[Cost / Signup]&gt;0.5,"medium","low")),"unsuccessful")</f>
        <v>medium</v>
      </c>
      <c r="K208" s="14">
        <f>IF(MarketingData[Conv.]&gt;0, MarketingData[Sales]/MarketingData[Conv.], "N/A")</f>
        <v>39</v>
      </c>
      <c r="L208" s="14" t="str">
        <f>IF(ISNUMBER(MarketingData[Sales / Conv]), IF(MarketingData[Sales / Conv]&gt;200, "high", IF(MarketingData[Sales / Conv]&gt;75,"medium","low")),"N/A")</f>
        <v>low</v>
      </c>
    </row>
    <row r="209" spans="1:12" x14ac:dyDescent="0.3">
      <c r="A209" t="s">
        <v>229</v>
      </c>
      <c r="B209" t="s">
        <v>16</v>
      </c>
      <c r="C209" t="s">
        <v>2</v>
      </c>
      <c r="D209" s="13">
        <v>42401</v>
      </c>
      <c r="E209">
        <v>39</v>
      </c>
      <c r="F209">
        <v>1</v>
      </c>
      <c r="G209" s="14">
        <v>38.49</v>
      </c>
      <c r="H209" s="14">
        <v>34.619999999999997</v>
      </c>
      <c r="I209" s="17">
        <f>IF(MarketingData[Signups]&gt;0,H209/E209,"N/A")</f>
        <v>0.88769230769230767</v>
      </c>
      <c r="J209" s="17" t="str">
        <f>IF(ISNUMBER(MarketingData[Cost / Signup]), IF(MarketingData[Cost / Signup]&gt;1.5,"high",IF(MarketingData[Cost / Signup]&gt;0.5,"medium","low")),"unsuccessful")</f>
        <v>medium</v>
      </c>
      <c r="K209" s="14">
        <f>IF(MarketingData[Conv.]&gt;0, MarketingData[Sales]/MarketingData[Conv.], "N/A")</f>
        <v>38.49</v>
      </c>
      <c r="L209" s="14" t="str">
        <f>IF(ISNUMBER(MarketingData[Sales / Conv]), IF(MarketingData[Sales / Conv]&gt;200, "high", IF(MarketingData[Sales / Conv]&gt;75,"medium","low")),"N/A")</f>
        <v>low</v>
      </c>
    </row>
    <row r="210" spans="1:12" x14ac:dyDescent="0.3">
      <c r="A210" t="s">
        <v>230</v>
      </c>
      <c r="B210" t="s">
        <v>10</v>
      </c>
      <c r="C210" t="s">
        <v>4</v>
      </c>
      <c r="D210" s="13">
        <v>42401</v>
      </c>
      <c r="E210">
        <v>68</v>
      </c>
      <c r="F210">
        <v>1</v>
      </c>
      <c r="G210" s="14">
        <v>38</v>
      </c>
      <c r="H210" s="14">
        <v>58.98</v>
      </c>
      <c r="I210" s="17">
        <f>IF(MarketingData[Signups]&gt;0,H210/E210,"N/A")</f>
        <v>0.86735294117647055</v>
      </c>
      <c r="J210" s="17" t="str">
        <f>IF(ISNUMBER(MarketingData[Cost / Signup]), IF(MarketingData[Cost / Signup]&gt;1.5,"high",IF(MarketingData[Cost / Signup]&gt;0.5,"medium","low")),"unsuccessful")</f>
        <v>medium</v>
      </c>
      <c r="K210" s="14">
        <f>IF(MarketingData[Conv.]&gt;0, MarketingData[Sales]/MarketingData[Conv.], "N/A")</f>
        <v>38</v>
      </c>
      <c r="L210" s="14" t="str">
        <f>IF(ISNUMBER(MarketingData[Sales / Conv]), IF(MarketingData[Sales / Conv]&gt;200, "high", IF(MarketingData[Sales / Conv]&gt;75,"medium","low")),"N/A")</f>
        <v>low</v>
      </c>
    </row>
    <row r="211" spans="1:12" x14ac:dyDescent="0.3">
      <c r="A211" t="s">
        <v>231</v>
      </c>
      <c r="B211" t="s">
        <v>16</v>
      </c>
      <c r="C211" t="s">
        <v>2</v>
      </c>
      <c r="D211" s="13">
        <v>42430</v>
      </c>
      <c r="E211">
        <v>21</v>
      </c>
      <c r="F211">
        <v>1</v>
      </c>
      <c r="G211" s="14">
        <v>38</v>
      </c>
      <c r="H211" s="14">
        <v>38.07</v>
      </c>
      <c r="I211" s="17">
        <f>IF(MarketingData[Signups]&gt;0,H211/E211,"N/A")</f>
        <v>1.8128571428571429</v>
      </c>
      <c r="J211" s="17" t="str">
        <f>IF(ISNUMBER(MarketingData[Cost / Signup]), IF(MarketingData[Cost / Signup]&gt;1.5,"high",IF(MarketingData[Cost / Signup]&gt;0.5,"medium","low")),"unsuccessful")</f>
        <v>high</v>
      </c>
      <c r="K211" s="14">
        <f>IF(MarketingData[Conv.]&gt;0, MarketingData[Sales]/MarketingData[Conv.], "N/A")</f>
        <v>38</v>
      </c>
      <c r="L211" s="14" t="str">
        <f>IF(ISNUMBER(MarketingData[Sales / Conv]), IF(MarketingData[Sales / Conv]&gt;200, "high", IF(MarketingData[Sales / Conv]&gt;75,"medium","low")),"N/A")</f>
        <v>low</v>
      </c>
    </row>
    <row r="212" spans="1:12" x14ac:dyDescent="0.3">
      <c r="A212" t="s">
        <v>232</v>
      </c>
      <c r="B212" t="s">
        <v>10</v>
      </c>
      <c r="C212" t="s">
        <v>8</v>
      </c>
      <c r="D212" s="13">
        <v>42401</v>
      </c>
      <c r="E212">
        <v>61</v>
      </c>
      <c r="F212">
        <v>1</v>
      </c>
      <c r="G212" s="14">
        <v>37.5</v>
      </c>
      <c r="H212" s="14">
        <v>105.38</v>
      </c>
      <c r="I212" s="17">
        <f>IF(MarketingData[Signups]&gt;0,H212/E212,"N/A")</f>
        <v>1.7275409836065574</v>
      </c>
      <c r="J212" s="17" t="str">
        <f>IF(ISNUMBER(MarketingData[Cost / Signup]), IF(MarketingData[Cost / Signup]&gt;1.5,"high",IF(MarketingData[Cost / Signup]&gt;0.5,"medium","low")),"unsuccessful")</f>
        <v>high</v>
      </c>
      <c r="K212" s="14">
        <f>IF(MarketingData[Conv.]&gt;0, MarketingData[Sales]/MarketingData[Conv.], "N/A")</f>
        <v>37.5</v>
      </c>
      <c r="L212" s="14" t="str">
        <f>IF(ISNUMBER(MarketingData[Sales / Conv]), IF(MarketingData[Sales / Conv]&gt;200, "high", IF(MarketingData[Sales / Conv]&gt;75,"medium","low")),"N/A")</f>
        <v>low</v>
      </c>
    </row>
    <row r="213" spans="1:12" x14ac:dyDescent="0.3">
      <c r="A213" t="s">
        <v>233</v>
      </c>
      <c r="B213" t="s">
        <v>16</v>
      </c>
      <c r="C213" t="s">
        <v>3</v>
      </c>
      <c r="D213" s="13">
        <v>42401</v>
      </c>
      <c r="E213">
        <v>6</v>
      </c>
      <c r="F213">
        <v>1</v>
      </c>
      <c r="G213" s="14">
        <v>36.369999999999997</v>
      </c>
      <c r="H213" s="14">
        <v>1.56</v>
      </c>
      <c r="I213" s="17">
        <f>IF(MarketingData[Signups]&gt;0,H213/E213,"N/A")</f>
        <v>0.26</v>
      </c>
      <c r="J213" s="17" t="str">
        <f>IF(ISNUMBER(MarketingData[Cost / Signup]), IF(MarketingData[Cost / Signup]&gt;1.5,"high",IF(MarketingData[Cost / Signup]&gt;0.5,"medium","low")),"unsuccessful")</f>
        <v>low</v>
      </c>
      <c r="K213" s="14">
        <f>IF(MarketingData[Conv.]&gt;0, MarketingData[Sales]/MarketingData[Conv.], "N/A")</f>
        <v>36.369999999999997</v>
      </c>
      <c r="L213" s="14" t="str">
        <f>IF(ISNUMBER(MarketingData[Sales / Conv]), IF(MarketingData[Sales / Conv]&gt;200, "high", IF(MarketingData[Sales / Conv]&gt;75,"medium","low")),"N/A")</f>
        <v>low</v>
      </c>
    </row>
    <row r="214" spans="1:12" x14ac:dyDescent="0.3">
      <c r="A214" t="s">
        <v>234</v>
      </c>
      <c r="B214" t="s">
        <v>10</v>
      </c>
      <c r="C214" t="s">
        <v>4</v>
      </c>
      <c r="D214" s="13">
        <v>42401</v>
      </c>
      <c r="E214">
        <v>9</v>
      </c>
      <c r="F214">
        <v>1</v>
      </c>
      <c r="G214" s="14">
        <v>36</v>
      </c>
      <c r="H214" s="14">
        <v>5.44</v>
      </c>
      <c r="I214" s="17">
        <f>IF(MarketingData[Signups]&gt;0,H214/E214,"N/A")</f>
        <v>0.60444444444444445</v>
      </c>
      <c r="J214" s="17" t="str">
        <f>IF(ISNUMBER(MarketingData[Cost / Signup]), IF(MarketingData[Cost / Signup]&gt;1.5,"high",IF(MarketingData[Cost / Signup]&gt;0.5,"medium","low")),"unsuccessful")</f>
        <v>medium</v>
      </c>
      <c r="K214" s="14">
        <f>IF(MarketingData[Conv.]&gt;0, MarketingData[Sales]/MarketingData[Conv.], "N/A")</f>
        <v>36</v>
      </c>
      <c r="L214" s="14" t="str">
        <f>IF(ISNUMBER(MarketingData[Sales / Conv]), IF(MarketingData[Sales / Conv]&gt;200, "high", IF(MarketingData[Sales / Conv]&gt;75,"medium","low")),"N/A")</f>
        <v>low</v>
      </c>
    </row>
    <row r="215" spans="1:12" x14ac:dyDescent="0.3">
      <c r="A215" t="s">
        <v>235</v>
      </c>
      <c r="B215" t="s">
        <v>14</v>
      </c>
      <c r="C215" t="s">
        <v>8</v>
      </c>
      <c r="D215" s="13">
        <v>42430</v>
      </c>
      <c r="E215">
        <v>58</v>
      </c>
      <c r="F215">
        <v>1</v>
      </c>
      <c r="G215" s="14">
        <v>35.49</v>
      </c>
      <c r="H215" s="14">
        <v>58.63</v>
      </c>
      <c r="I215" s="17">
        <f>IF(MarketingData[Signups]&gt;0,H215/E215,"N/A")</f>
        <v>1.0108620689655172</v>
      </c>
      <c r="J215" s="17" t="str">
        <f>IF(ISNUMBER(MarketingData[Cost / Signup]), IF(MarketingData[Cost / Signup]&gt;1.5,"high",IF(MarketingData[Cost / Signup]&gt;0.5,"medium","low")),"unsuccessful")</f>
        <v>medium</v>
      </c>
      <c r="K215" s="14">
        <f>IF(MarketingData[Conv.]&gt;0, MarketingData[Sales]/MarketingData[Conv.], "N/A")</f>
        <v>35.49</v>
      </c>
      <c r="L215" s="14" t="str">
        <f>IF(ISNUMBER(MarketingData[Sales / Conv]), IF(MarketingData[Sales / Conv]&gt;200, "high", IF(MarketingData[Sales / Conv]&gt;75,"medium","low")),"N/A")</f>
        <v>low</v>
      </c>
    </row>
    <row r="216" spans="1:12" x14ac:dyDescent="0.3">
      <c r="A216" t="s">
        <v>236</v>
      </c>
      <c r="B216" t="s">
        <v>14</v>
      </c>
      <c r="C216" t="s">
        <v>8</v>
      </c>
      <c r="D216" s="13">
        <v>42430</v>
      </c>
      <c r="E216">
        <v>40</v>
      </c>
      <c r="F216">
        <v>1</v>
      </c>
      <c r="G216" s="14">
        <v>35</v>
      </c>
      <c r="H216" s="14">
        <v>44.42</v>
      </c>
      <c r="I216" s="17">
        <f>IF(MarketingData[Signups]&gt;0,H216/E216,"N/A")</f>
        <v>1.1105</v>
      </c>
      <c r="J216" s="17" t="str">
        <f>IF(ISNUMBER(MarketingData[Cost / Signup]), IF(MarketingData[Cost / Signup]&gt;1.5,"high",IF(MarketingData[Cost / Signup]&gt;0.5,"medium","low")),"unsuccessful")</f>
        <v>medium</v>
      </c>
      <c r="K216" s="14">
        <f>IF(MarketingData[Conv.]&gt;0, MarketingData[Sales]/MarketingData[Conv.], "N/A")</f>
        <v>35</v>
      </c>
      <c r="L216" s="14" t="str">
        <f>IF(ISNUMBER(MarketingData[Sales / Conv]), IF(MarketingData[Sales / Conv]&gt;200, "high", IF(MarketingData[Sales / Conv]&gt;75,"medium","low")),"N/A")</f>
        <v>low</v>
      </c>
    </row>
    <row r="217" spans="1:12" x14ac:dyDescent="0.3">
      <c r="A217" t="s">
        <v>237</v>
      </c>
      <c r="B217" t="s">
        <v>14</v>
      </c>
      <c r="C217" t="s">
        <v>8</v>
      </c>
      <c r="D217" s="13">
        <v>42370</v>
      </c>
      <c r="E217">
        <v>25</v>
      </c>
      <c r="F217">
        <v>1</v>
      </c>
      <c r="G217" s="14">
        <v>32</v>
      </c>
      <c r="H217" s="14">
        <v>12.73</v>
      </c>
      <c r="I217" s="17">
        <f>IF(MarketingData[Signups]&gt;0,H217/E217,"N/A")</f>
        <v>0.50919999999999999</v>
      </c>
      <c r="J217" s="17" t="str">
        <f>IF(ISNUMBER(MarketingData[Cost / Signup]), IF(MarketingData[Cost / Signup]&gt;1.5,"high",IF(MarketingData[Cost / Signup]&gt;0.5,"medium","low")),"unsuccessful")</f>
        <v>medium</v>
      </c>
      <c r="K217" s="14">
        <f>IF(MarketingData[Conv.]&gt;0, MarketingData[Sales]/MarketingData[Conv.], "N/A")</f>
        <v>32</v>
      </c>
      <c r="L217" s="14" t="str">
        <f>IF(ISNUMBER(MarketingData[Sales / Conv]), IF(MarketingData[Sales / Conv]&gt;200, "high", IF(MarketingData[Sales / Conv]&gt;75,"medium","low")),"N/A")</f>
        <v>low</v>
      </c>
    </row>
    <row r="218" spans="1:12" x14ac:dyDescent="0.3">
      <c r="A218" t="s">
        <v>238</v>
      </c>
      <c r="B218" t="s">
        <v>14</v>
      </c>
      <c r="C218" t="s">
        <v>6</v>
      </c>
      <c r="D218" s="13">
        <v>42430</v>
      </c>
      <c r="E218">
        <v>4</v>
      </c>
      <c r="F218">
        <v>1</v>
      </c>
      <c r="G218" s="14">
        <v>31.49</v>
      </c>
      <c r="H218" s="14">
        <v>5.35</v>
      </c>
      <c r="I218" s="17">
        <f>IF(MarketingData[Signups]&gt;0,H218/E218,"N/A")</f>
        <v>1.3374999999999999</v>
      </c>
      <c r="J218" s="17" t="str">
        <f>IF(ISNUMBER(MarketingData[Cost / Signup]), IF(MarketingData[Cost / Signup]&gt;1.5,"high",IF(MarketingData[Cost / Signup]&gt;0.5,"medium","low")),"unsuccessful")</f>
        <v>medium</v>
      </c>
      <c r="K218" s="14">
        <f>IF(MarketingData[Conv.]&gt;0, MarketingData[Sales]/MarketingData[Conv.], "N/A")</f>
        <v>31.49</v>
      </c>
      <c r="L218" s="14" t="str">
        <f>IF(ISNUMBER(MarketingData[Sales / Conv]), IF(MarketingData[Sales / Conv]&gt;200, "high", IF(MarketingData[Sales / Conv]&gt;75,"medium","low")),"N/A")</f>
        <v>low</v>
      </c>
    </row>
    <row r="219" spans="1:12" x14ac:dyDescent="0.3">
      <c r="A219" t="s">
        <v>239</v>
      </c>
      <c r="B219" t="s">
        <v>14</v>
      </c>
      <c r="C219" t="s">
        <v>8</v>
      </c>
      <c r="D219" s="13">
        <v>42430</v>
      </c>
      <c r="E219">
        <v>45</v>
      </c>
      <c r="F219">
        <v>1</v>
      </c>
      <c r="G219" s="14">
        <v>31</v>
      </c>
      <c r="H219" s="14">
        <v>16.079999999999998</v>
      </c>
      <c r="I219" s="17">
        <f>IF(MarketingData[Signups]&gt;0,H219/E219,"N/A")</f>
        <v>0.35733333333333328</v>
      </c>
      <c r="J219" s="17" t="str">
        <f>IF(ISNUMBER(MarketingData[Cost / Signup]), IF(MarketingData[Cost / Signup]&gt;1.5,"high",IF(MarketingData[Cost / Signup]&gt;0.5,"medium","low")),"unsuccessful")</f>
        <v>low</v>
      </c>
      <c r="K219" s="14">
        <f>IF(MarketingData[Conv.]&gt;0, MarketingData[Sales]/MarketingData[Conv.], "N/A")</f>
        <v>31</v>
      </c>
      <c r="L219" s="14" t="str">
        <f>IF(ISNUMBER(MarketingData[Sales / Conv]), IF(MarketingData[Sales / Conv]&gt;200, "high", IF(MarketingData[Sales / Conv]&gt;75,"medium","low")),"N/A")</f>
        <v>low</v>
      </c>
    </row>
    <row r="220" spans="1:12" x14ac:dyDescent="0.3">
      <c r="A220" t="s">
        <v>240</v>
      </c>
      <c r="B220" t="s">
        <v>10</v>
      </c>
      <c r="C220" t="s">
        <v>8</v>
      </c>
      <c r="D220" s="13">
        <v>42370</v>
      </c>
      <c r="E220">
        <v>42</v>
      </c>
      <c r="F220">
        <v>1</v>
      </c>
      <c r="G220" s="14">
        <v>29</v>
      </c>
      <c r="H220" s="14">
        <v>63.08</v>
      </c>
      <c r="I220" s="17">
        <f>IF(MarketingData[Signups]&gt;0,H220/E220,"N/A")</f>
        <v>1.5019047619047619</v>
      </c>
      <c r="J220" s="17" t="str">
        <f>IF(ISNUMBER(MarketingData[Cost / Signup]), IF(MarketingData[Cost / Signup]&gt;1.5,"high",IF(MarketingData[Cost / Signup]&gt;0.5,"medium","low")),"unsuccessful")</f>
        <v>high</v>
      </c>
      <c r="K220" s="14">
        <f>IF(MarketingData[Conv.]&gt;0, MarketingData[Sales]/MarketingData[Conv.], "N/A")</f>
        <v>29</v>
      </c>
      <c r="L220" s="14" t="str">
        <f>IF(ISNUMBER(MarketingData[Sales / Conv]), IF(MarketingData[Sales / Conv]&gt;200, "high", IF(MarketingData[Sales / Conv]&gt;75,"medium","low")),"N/A")</f>
        <v>low</v>
      </c>
    </row>
    <row r="221" spans="1:12" x14ac:dyDescent="0.3">
      <c r="A221" t="s">
        <v>241</v>
      </c>
      <c r="B221" t="s">
        <v>16</v>
      </c>
      <c r="C221" t="s">
        <v>2</v>
      </c>
      <c r="D221" s="13">
        <v>42370</v>
      </c>
      <c r="E221">
        <v>16</v>
      </c>
      <c r="F221">
        <v>1</v>
      </c>
      <c r="G221" s="14">
        <v>28</v>
      </c>
      <c r="H221" s="14">
        <v>23.95</v>
      </c>
      <c r="I221" s="17">
        <f>IF(MarketingData[Signups]&gt;0,H221/E221,"N/A")</f>
        <v>1.496875</v>
      </c>
      <c r="J221" s="17" t="str">
        <f>IF(ISNUMBER(MarketingData[Cost / Signup]), IF(MarketingData[Cost / Signup]&gt;1.5,"high",IF(MarketingData[Cost / Signup]&gt;0.5,"medium","low")),"unsuccessful")</f>
        <v>medium</v>
      </c>
      <c r="K221" s="14">
        <f>IF(MarketingData[Conv.]&gt;0, MarketingData[Sales]/MarketingData[Conv.], "N/A")</f>
        <v>28</v>
      </c>
      <c r="L221" s="14" t="str">
        <f>IF(ISNUMBER(MarketingData[Sales / Conv]), IF(MarketingData[Sales / Conv]&gt;200, "high", IF(MarketingData[Sales / Conv]&gt;75,"medium","low")),"N/A")</f>
        <v>low</v>
      </c>
    </row>
    <row r="222" spans="1:12" x14ac:dyDescent="0.3">
      <c r="A222" t="s">
        <v>242</v>
      </c>
      <c r="B222" t="s">
        <v>10</v>
      </c>
      <c r="C222" t="s">
        <v>4</v>
      </c>
      <c r="D222" s="13">
        <v>42370</v>
      </c>
      <c r="E222">
        <v>43</v>
      </c>
      <c r="F222">
        <v>1</v>
      </c>
      <c r="G222" s="14">
        <v>27</v>
      </c>
      <c r="H222" s="14">
        <v>25.21</v>
      </c>
      <c r="I222" s="17">
        <f>IF(MarketingData[Signups]&gt;0,H222/E222,"N/A")</f>
        <v>0.58627906976744193</v>
      </c>
      <c r="J222" s="17" t="str">
        <f>IF(ISNUMBER(MarketingData[Cost / Signup]), IF(MarketingData[Cost / Signup]&gt;1.5,"high",IF(MarketingData[Cost / Signup]&gt;0.5,"medium","low")),"unsuccessful")</f>
        <v>medium</v>
      </c>
      <c r="K222" s="14">
        <f>IF(MarketingData[Conv.]&gt;0, MarketingData[Sales]/MarketingData[Conv.], "N/A")</f>
        <v>27</v>
      </c>
      <c r="L222" s="14" t="str">
        <f>IF(ISNUMBER(MarketingData[Sales / Conv]), IF(MarketingData[Sales / Conv]&gt;200, "high", IF(MarketingData[Sales / Conv]&gt;75,"medium","low")),"N/A")</f>
        <v>low</v>
      </c>
    </row>
    <row r="223" spans="1:12" x14ac:dyDescent="0.3">
      <c r="A223" t="s">
        <v>243</v>
      </c>
      <c r="B223" t="s">
        <v>14</v>
      </c>
      <c r="C223" t="s">
        <v>8</v>
      </c>
      <c r="D223" s="13">
        <v>42370</v>
      </c>
      <c r="E223">
        <v>92</v>
      </c>
      <c r="F223">
        <v>1</v>
      </c>
      <c r="G223" s="14">
        <v>27</v>
      </c>
      <c r="H223" s="14">
        <v>194.69</v>
      </c>
      <c r="I223" s="17">
        <f>IF(MarketingData[Signups]&gt;0,H223/E223,"N/A")</f>
        <v>2.1161956521739129</v>
      </c>
      <c r="J223" s="17" t="str">
        <f>IF(ISNUMBER(MarketingData[Cost / Signup]), IF(MarketingData[Cost / Signup]&gt;1.5,"high",IF(MarketingData[Cost / Signup]&gt;0.5,"medium","low")),"unsuccessful")</f>
        <v>high</v>
      </c>
      <c r="K223" s="14">
        <f>IF(MarketingData[Conv.]&gt;0, MarketingData[Sales]/MarketingData[Conv.], "N/A")</f>
        <v>27</v>
      </c>
      <c r="L223" s="14" t="str">
        <f>IF(ISNUMBER(MarketingData[Sales / Conv]), IF(MarketingData[Sales / Conv]&gt;200, "high", IF(MarketingData[Sales / Conv]&gt;75,"medium","low")),"N/A")</f>
        <v>low</v>
      </c>
    </row>
    <row r="224" spans="1:12" x14ac:dyDescent="0.3">
      <c r="A224" t="s">
        <v>244</v>
      </c>
      <c r="B224" t="s">
        <v>10</v>
      </c>
      <c r="C224" t="s">
        <v>8</v>
      </c>
      <c r="D224" s="13">
        <v>42401</v>
      </c>
      <c r="E224">
        <v>188</v>
      </c>
      <c r="F224">
        <v>1</v>
      </c>
      <c r="G224" s="14">
        <v>27</v>
      </c>
      <c r="H224" s="14">
        <v>49.57</v>
      </c>
      <c r="I224" s="17">
        <f>IF(MarketingData[Signups]&gt;0,H224/E224,"N/A")</f>
        <v>0.26367021276595742</v>
      </c>
      <c r="J224" s="17" t="str">
        <f>IF(ISNUMBER(MarketingData[Cost / Signup]), IF(MarketingData[Cost / Signup]&gt;1.5,"high",IF(MarketingData[Cost / Signup]&gt;0.5,"medium","low")),"unsuccessful")</f>
        <v>low</v>
      </c>
      <c r="K224" s="14">
        <f>IF(MarketingData[Conv.]&gt;0, MarketingData[Sales]/MarketingData[Conv.], "N/A")</f>
        <v>27</v>
      </c>
      <c r="L224" s="14" t="str">
        <f>IF(ISNUMBER(MarketingData[Sales / Conv]), IF(MarketingData[Sales / Conv]&gt;200, "high", IF(MarketingData[Sales / Conv]&gt;75,"medium","low")),"N/A")</f>
        <v>low</v>
      </c>
    </row>
    <row r="225" spans="1:12" x14ac:dyDescent="0.3">
      <c r="A225" t="s">
        <v>245</v>
      </c>
      <c r="B225" t="s">
        <v>10</v>
      </c>
      <c r="C225" t="s">
        <v>4</v>
      </c>
      <c r="D225" s="13">
        <v>42430</v>
      </c>
      <c r="E225">
        <v>43</v>
      </c>
      <c r="F225">
        <v>1</v>
      </c>
      <c r="G225" s="14">
        <v>27</v>
      </c>
      <c r="H225" s="14">
        <v>27.3</v>
      </c>
      <c r="I225" s="17">
        <f>IF(MarketingData[Signups]&gt;0,H225/E225,"N/A")</f>
        <v>0.6348837209302326</v>
      </c>
      <c r="J225" s="17" t="str">
        <f>IF(ISNUMBER(MarketingData[Cost / Signup]), IF(MarketingData[Cost / Signup]&gt;1.5,"high",IF(MarketingData[Cost / Signup]&gt;0.5,"medium","low")),"unsuccessful")</f>
        <v>medium</v>
      </c>
      <c r="K225" s="14">
        <f>IF(MarketingData[Conv.]&gt;0, MarketingData[Sales]/MarketingData[Conv.], "N/A")</f>
        <v>27</v>
      </c>
      <c r="L225" s="14" t="str">
        <f>IF(ISNUMBER(MarketingData[Sales / Conv]), IF(MarketingData[Sales / Conv]&gt;200, "high", IF(MarketingData[Sales / Conv]&gt;75,"medium","low")),"N/A")</f>
        <v>low</v>
      </c>
    </row>
    <row r="226" spans="1:12" x14ac:dyDescent="0.3">
      <c r="A226" t="s">
        <v>246</v>
      </c>
      <c r="B226" t="s">
        <v>10</v>
      </c>
      <c r="C226" t="s">
        <v>8</v>
      </c>
      <c r="D226" s="13">
        <v>42430</v>
      </c>
      <c r="E226">
        <v>28</v>
      </c>
      <c r="F226">
        <v>1</v>
      </c>
      <c r="G226" s="14">
        <v>26</v>
      </c>
      <c r="H226" s="14">
        <v>31.87</v>
      </c>
      <c r="I226" s="17">
        <f>IF(MarketingData[Signups]&gt;0,H226/E226,"N/A")</f>
        <v>1.1382142857142858</v>
      </c>
      <c r="J226" s="17" t="str">
        <f>IF(ISNUMBER(MarketingData[Cost / Signup]), IF(MarketingData[Cost / Signup]&gt;1.5,"high",IF(MarketingData[Cost / Signup]&gt;0.5,"medium","low")),"unsuccessful")</f>
        <v>medium</v>
      </c>
      <c r="K226" s="14">
        <f>IF(MarketingData[Conv.]&gt;0, MarketingData[Sales]/MarketingData[Conv.], "N/A")</f>
        <v>26</v>
      </c>
      <c r="L226" s="14" t="str">
        <f>IF(ISNUMBER(MarketingData[Sales / Conv]), IF(MarketingData[Sales / Conv]&gt;200, "high", IF(MarketingData[Sales / Conv]&gt;75,"medium","low")),"N/A")</f>
        <v>low</v>
      </c>
    </row>
    <row r="227" spans="1:12" x14ac:dyDescent="0.3">
      <c r="A227" t="s">
        <v>247</v>
      </c>
      <c r="B227" t="s">
        <v>16</v>
      </c>
      <c r="C227" t="s">
        <v>2</v>
      </c>
      <c r="D227" s="13">
        <v>42370</v>
      </c>
      <c r="E227">
        <v>5</v>
      </c>
      <c r="F227">
        <v>1</v>
      </c>
      <c r="G227" s="14">
        <v>26</v>
      </c>
      <c r="H227" s="14">
        <v>9.6999999999999993</v>
      </c>
      <c r="I227" s="17">
        <f>IF(MarketingData[Signups]&gt;0,H227/E227,"N/A")</f>
        <v>1.94</v>
      </c>
      <c r="J227" s="17" t="str">
        <f>IF(ISNUMBER(MarketingData[Cost / Signup]), IF(MarketingData[Cost / Signup]&gt;1.5,"high",IF(MarketingData[Cost / Signup]&gt;0.5,"medium","low")),"unsuccessful")</f>
        <v>high</v>
      </c>
      <c r="K227" s="14">
        <f>IF(MarketingData[Conv.]&gt;0, MarketingData[Sales]/MarketingData[Conv.], "N/A")</f>
        <v>26</v>
      </c>
      <c r="L227" s="14" t="str">
        <f>IF(ISNUMBER(MarketingData[Sales / Conv]), IF(MarketingData[Sales / Conv]&gt;200, "high", IF(MarketingData[Sales / Conv]&gt;75,"medium","low")),"N/A")</f>
        <v>low</v>
      </c>
    </row>
    <row r="228" spans="1:12" x14ac:dyDescent="0.3">
      <c r="A228" t="s">
        <v>248</v>
      </c>
      <c r="B228" t="s">
        <v>16</v>
      </c>
      <c r="C228" t="s">
        <v>8</v>
      </c>
      <c r="D228" s="13">
        <v>42401</v>
      </c>
      <c r="E228">
        <v>5</v>
      </c>
      <c r="F228">
        <v>1</v>
      </c>
      <c r="G228" s="14">
        <v>25</v>
      </c>
      <c r="H228" s="14">
        <v>1.3</v>
      </c>
      <c r="I228" s="17">
        <f>IF(MarketingData[Signups]&gt;0,H228/E228,"N/A")</f>
        <v>0.26</v>
      </c>
      <c r="J228" s="17" t="str">
        <f>IF(ISNUMBER(MarketingData[Cost / Signup]), IF(MarketingData[Cost / Signup]&gt;1.5,"high",IF(MarketingData[Cost / Signup]&gt;0.5,"medium","low")),"unsuccessful")</f>
        <v>low</v>
      </c>
      <c r="K228" s="14">
        <f>IF(MarketingData[Conv.]&gt;0, MarketingData[Sales]/MarketingData[Conv.], "N/A")</f>
        <v>25</v>
      </c>
      <c r="L228" s="14" t="str">
        <f>IF(ISNUMBER(MarketingData[Sales / Conv]), IF(MarketingData[Sales / Conv]&gt;200, "high", IF(MarketingData[Sales / Conv]&gt;75,"medium","low")),"N/A")</f>
        <v>low</v>
      </c>
    </row>
    <row r="229" spans="1:12" x14ac:dyDescent="0.3">
      <c r="A229" t="s">
        <v>249</v>
      </c>
      <c r="B229" t="s">
        <v>14</v>
      </c>
      <c r="C229" t="s">
        <v>8</v>
      </c>
      <c r="D229" s="13">
        <v>42401</v>
      </c>
      <c r="E229">
        <v>11</v>
      </c>
      <c r="F229">
        <v>1</v>
      </c>
      <c r="G229" s="14">
        <v>25</v>
      </c>
      <c r="H229" s="14">
        <v>7.82</v>
      </c>
      <c r="I229" s="17">
        <f>IF(MarketingData[Signups]&gt;0,H229/E229,"N/A")</f>
        <v>0.71090909090909093</v>
      </c>
      <c r="J229" s="17" t="str">
        <f>IF(ISNUMBER(MarketingData[Cost / Signup]), IF(MarketingData[Cost / Signup]&gt;1.5,"high",IF(MarketingData[Cost / Signup]&gt;0.5,"medium","low")),"unsuccessful")</f>
        <v>medium</v>
      </c>
      <c r="K229" s="14">
        <f>IF(MarketingData[Conv.]&gt;0, MarketingData[Sales]/MarketingData[Conv.], "N/A")</f>
        <v>25</v>
      </c>
      <c r="L229" s="14" t="str">
        <f>IF(ISNUMBER(MarketingData[Sales / Conv]), IF(MarketingData[Sales / Conv]&gt;200, "high", IF(MarketingData[Sales / Conv]&gt;75,"medium","low")),"N/A")</f>
        <v>low</v>
      </c>
    </row>
    <row r="230" spans="1:12" x14ac:dyDescent="0.3">
      <c r="A230" t="s">
        <v>250</v>
      </c>
      <c r="B230" t="s">
        <v>14</v>
      </c>
      <c r="C230" t="s">
        <v>8</v>
      </c>
      <c r="D230" s="13">
        <v>42370</v>
      </c>
      <c r="E230">
        <v>11</v>
      </c>
      <c r="F230">
        <v>1</v>
      </c>
      <c r="G230" s="14">
        <v>25</v>
      </c>
      <c r="H230" s="14">
        <v>7.68</v>
      </c>
      <c r="I230" s="17">
        <f>IF(MarketingData[Signups]&gt;0,H230/E230,"N/A")</f>
        <v>0.69818181818181813</v>
      </c>
      <c r="J230" s="17" t="str">
        <f>IF(ISNUMBER(MarketingData[Cost / Signup]), IF(MarketingData[Cost / Signup]&gt;1.5,"high",IF(MarketingData[Cost / Signup]&gt;0.5,"medium","low")),"unsuccessful")</f>
        <v>medium</v>
      </c>
      <c r="K230" s="14">
        <f>IF(MarketingData[Conv.]&gt;0, MarketingData[Sales]/MarketingData[Conv.], "N/A")</f>
        <v>25</v>
      </c>
      <c r="L230" s="14" t="str">
        <f>IF(ISNUMBER(MarketingData[Sales / Conv]), IF(MarketingData[Sales / Conv]&gt;200, "high", IF(MarketingData[Sales / Conv]&gt;75,"medium","low")),"N/A")</f>
        <v>low</v>
      </c>
    </row>
    <row r="231" spans="1:12" x14ac:dyDescent="0.3">
      <c r="A231" t="s">
        <v>251</v>
      </c>
      <c r="B231" t="s">
        <v>16</v>
      </c>
      <c r="C231" t="s">
        <v>8</v>
      </c>
      <c r="D231" s="13">
        <v>42430</v>
      </c>
      <c r="E231">
        <v>57</v>
      </c>
      <c r="F231">
        <v>1</v>
      </c>
      <c r="G231" s="14">
        <v>25</v>
      </c>
      <c r="H231" s="14">
        <v>12.73</v>
      </c>
      <c r="I231" s="17">
        <f>IF(MarketingData[Signups]&gt;0,H231/E231,"N/A")</f>
        <v>0.22333333333333333</v>
      </c>
      <c r="J231" s="17" t="str">
        <f>IF(ISNUMBER(MarketingData[Cost / Signup]), IF(MarketingData[Cost / Signup]&gt;1.5,"high",IF(MarketingData[Cost / Signup]&gt;0.5,"medium","low")),"unsuccessful")</f>
        <v>low</v>
      </c>
      <c r="K231" s="14">
        <f>IF(MarketingData[Conv.]&gt;0, MarketingData[Sales]/MarketingData[Conv.], "N/A")</f>
        <v>25</v>
      </c>
      <c r="L231" s="14" t="str">
        <f>IF(ISNUMBER(MarketingData[Sales / Conv]), IF(MarketingData[Sales / Conv]&gt;200, "high", IF(MarketingData[Sales / Conv]&gt;75,"medium","low")),"N/A")</f>
        <v>low</v>
      </c>
    </row>
    <row r="232" spans="1:12" x14ac:dyDescent="0.3">
      <c r="A232" t="s">
        <v>252</v>
      </c>
      <c r="B232" t="s">
        <v>16</v>
      </c>
      <c r="C232" t="s">
        <v>8</v>
      </c>
      <c r="D232" s="13">
        <v>42370</v>
      </c>
      <c r="E232">
        <v>8</v>
      </c>
      <c r="F232">
        <v>1</v>
      </c>
      <c r="G232" s="14">
        <v>24</v>
      </c>
      <c r="H232" s="14">
        <v>15.04</v>
      </c>
      <c r="I232" s="17">
        <f>IF(MarketingData[Signups]&gt;0,H232/E232,"N/A")</f>
        <v>1.88</v>
      </c>
      <c r="J232" s="17" t="str">
        <f>IF(ISNUMBER(MarketingData[Cost / Signup]), IF(MarketingData[Cost / Signup]&gt;1.5,"high",IF(MarketingData[Cost / Signup]&gt;0.5,"medium","low")),"unsuccessful")</f>
        <v>high</v>
      </c>
      <c r="K232" s="14">
        <f>IF(MarketingData[Conv.]&gt;0, MarketingData[Sales]/MarketingData[Conv.], "N/A")</f>
        <v>24</v>
      </c>
      <c r="L232" s="14" t="str">
        <f>IF(ISNUMBER(MarketingData[Sales / Conv]), IF(MarketingData[Sales / Conv]&gt;200, "high", IF(MarketingData[Sales / Conv]&gt;75,"medium","low")),"N/A")</f>
        <v>low</v>
      </c>
    </row>
    <row r="233" spans="1:12" x14ac:dyDescent="0.3">
      <c r="A233" t="s">
        <v>253</v>
      </c>
      <c r="B233" t="s">
        <v>16</v>
      </c>
      <c r="C233" t="s">
        <v>2</v>
      </c>
      <c r="D233" s="13">
        <v>42401</v>
      </c>
      <c r="E233">
        <v>34</v>
      </c>
      <c r="F233">
        <v>1</v>
      </c>
      <c r="G233" s="14">
        <v>23</v>
      </c>
      <c r="H233" s="14">
        <v>8.14</v>
      </c>
      <c r="I233" s="17">
        <f>IF(MarketingData[Signups]&gt;0,H233/E233,"N/A")</f>
        <v>0.23941176470588238</v>
      </c>
      <c r="J233" s="17" t="str">
        <f>IF(ISNUMBER(MarketingData[Cost / Signup]), IF(MarketingData[Cost / Signup]&gt;1.5,"high",IF(MarketingData[Cost / Signup]&gt;0.5,"medium","low")),"unsuccessful")</f>
        <v>low</v>
      </c>
      <c r="K233" s="14">
        <f>IF(MarketingData[Conv.]&gt;0, MarketingData[Sales]/MarketingData[Conv.], "N/A")</f>
        <v>23</v>
      </c>
      <c r="L233" s="14" t="str">
        <f>IF(ISNUMBER(MarketingData[Sales / Conv]), IF(MarketingData[Sales / Conv]&gt;200, "high", IF(MarketingData[Sales / Conv]&gt;75,"medium","low")),"N/A")</f>
        <v>low</v>
      </c>
    </row>
    <row r="234" spans="1:12" x14ac:dyDescent="0.3">
      <c r="A234" t="s">
        <v>254</v>
      </c>
      <c r="B234" t="s">
        <v>14</v>
      </c>
      <c r="C234" t="s">
        <v>8</v>
      </c>
      <c r="D234" s="13">
        <v>42401</v>
      </c>
      <c r="E234">
        <v>11</v>
      </c>
      <c r="F234">
        <v>1</v>
      </c>
      <c r="G234" s="14">
        <v>22</v>
      </c>
      <c r="H234" s="14">
        <v>17.47</v>
      </c>
      <c r="I234" s="17">
        <f>IF(MarketingData[Signups]&gt;0,H234/E234,"N/A")</f>
        <v>1.5881818181818181</v>
      </c>
      <c r="J234" s="17" t="str">
        <f>IF(ISNUMBER(MarketingData[Cost / Signup]), IF(MarketingData[Cost / Signup]&gt;1.5,"high",IF(MarketingData[Cost / Signup]&gt;0.5,"medium","low")),"unsuccessful")</f>
        <v>high</v>
      </c>
      <c r="K234" s="14">
        <f>IF(MarketingData[Conv.]&gt;0, MarketingData[Sales]/MarketingData[Conv.], "N/A")</f>
        <v>22</v>
      </c>
      <c r="L234" s="14" t="str">
        <f>IF(ISNUMBER(MarketingData[Sales / Conv]), IF(MarketingData[Sales / Conv]&gt;200, "high", IF(MarketingData[Sales / Conv]&gt;75,"medium","low")),"N/A")</f>
        <v>low</v>
      </c>
    </row>
    <row r="235" spans="1:12" x14ac:dyDescent="0.3">
      <c r="A235" t="s">
        <v>255</v>
      </c>
      <c r="B235" t="s">
        <v>10</v>
      </c>
      <c r="C235" t="s">
        <v>4</v>
      </c>
      <c r="D235" s="13">
        <v>42370</v>
      </c>
      <c r="E235">
        <v>158</v>
      </c>
      <c r="F235">
        <v>1</v>
      </c>
      <c r="G235" s="14">
        <v>22</v>
      </c>
      <c r="H235" s="14">
        <v>195.25</v>
      </c>
      <c r="I235" s="17">
        <f>IF(MarketingData[Signups]&gt;0,H235/E235,"N/A")</f>
        <v>1.235759493670886</v>
      </c>
      <c r="J235" s="17" t="str">
        <f>IF(ISNUMBER(MarketingData[Cost / Signup]), IF(MarketingData[Cost / Signup]&gt;1.5,"high",IF(MarketingData[Cost / Signup]&gt;0.5,"medium","low")),"unsuccessful")</f>
        <v>medium</v>
      </c>
      <c r="K235" s="14">
        <f>IF(MarketingData[Conv.]&gt;0, MarketingData[Sales]/MarketingData[Conv.], "N/A")</f>
        <v>22</v>
      </c>
      <c r="L235" s="14" t="str">
        <f>IF(ISNUMBER(MarketingData[Sales / Conv]), IF(MarketingData[Sales / Conv]&gt;200, "high", IF(MarketingData[Sales / Conv]&gt;75,"medium","low")),"N/A")</f>
        <v>low</v>
      </c>
    </row>
    <row r="236" spans="1:12" x14ac:dyDescent="0.3">
      <c r="A236" t="s">
        <v>256</v>
      </c>
      <c r="B236" t="s">
        <v>16</v>
      </c>
      <c r="C236" t="s">
        <v>2</v>
      </c>
      <c r="D236" s="13">
        <v>42370</v>
      </c>
      <c r="E236">
        <v>41</v>
      </c>
      <c r="F236">
        <v>1</v>
      </c>
      <c r="G236" s="14">
        <v>22</v>
      </c>
      <c r="H236" s="14">
        <v>76.95</v>
      </c>
      <c r="I236" s="17">
        <f>IF(MarketingData[Signups]&gt;0,H236/E236,"N/A")</f>
        <v>1.876829268292683</v>
      </c>
      <c r="J236" s="17" t="str">
        <f>IF(ISNUMBER(MarketingData[Cost / Signup]), IF(MarketingData[Cost / Signup]&gt;1.5,"high",IF(MarketingData[Cost / Signup]&gt;0.5,"medium","low")),"unsuccessful")</f>
        <v>high</v>
      </c>
      <c r="K236" s="14">
        <f>IF(MarketingData[Conv.]&gt;0, MarketingData[Sales]/MarketingData[Conv.], "N/A")</f>
        <v>22</v>
      </c>
      <c r="L236" s="14" t="str">
        <f>IF(ISNUMBER(MarketingData[Sales / Conv]), IF(MarketingData[Sales / Conv]&gt;200, "high", IF(MarketingData[Sales / Conv]&gt;75,"medium","low")),"N/A")</f>
        <v>low</v>
      </c>
    </row>
    <row r="237" spans="1:12" x14ac:dyDescent="0.3">
      <c r="A237" t="s">
        <v>257</v>
      </c>
      <c r="B237" t="s">
        <v>16</v>
      </c>
      <c r="C237" t="s">
        <v>8</v>
      </c>
      <c r="D237" s="13">
        <v>42401</v>
      </c>
      <c r="E237">
        <v>8</v>
      </c>
      <c r="F237">
        <v>1</v>
      </c>
      <c r="G237" s="14">
        <v>20.99</v>
      </c>
      <c r="H237" s="14">
        <v>2.21</v>
      </c>
      <c r="I237" s="17">
        <f>IF(MarketingData[Signups]&gt;0,H237/E237,"N/A")</f>
        <v>0.27625</v>
      </c>
      <c r="J237" s="17" t="str">
        <f>IF(ISNUMBER(MarketingData[Cost / Signup]), IF(MarketingData[Cost / Signup]&gt;1.5,"high",IF(MarketingData[Cost / Signup]&gt;0.5,"medium","low")),"unsuccessful")</f>
        <v>low</v>
      </c>
      <c r="K237" s="14">
        <f>IF(MarketingData[Conv.]&gt;0, MarketingData[Sales]/MarketingData[Conv.], "N/A")</f>
        <v>20.99</v>
      </c>
      <c r="L237" s="14" t="str">
        <f>IF(ISNUMBER(MarketingData[Sales / Conv]), IF(MarketingData[Sales / Conv]&gt;200, "high", IF(MarketingData[Sales / Conv]&gt;75,"medium","low")),"N/A")</f>
        <v>low</v>
      </c>
    </row>
    <row r="238" spans="1:12" x14ac:dyDescent="0.3">
      <c r="A238" t="s">
        <v>258</v>
      </c>
      <c r="B238" t="s">
        <v>16</v>
      </c>
      <c r="C238" t="s">
        <v>8</v>
      </c>
      <c r="D238" s="13">
        <v>42430</v>
      </c>
      <c r="E238">
        <v>46</v>
      </c>
      <c r="F238">
        <v>1</v>
      </c>
      <c r="G238" s="14">
        <v>18.61</v>
      </c>
      <c r="H238" s="14">
        <v>61.17</v>
      </c>
      <c r="I238" s="17">
        <f>IF(MarketingData[Signups]&gt;0,H238/E238,"N/A")</f>
        <v>1.3297826086956521</v>
      </c>
      <c r="J238" s="17" t="str">
        <f>IF(ISNUMBER(MarketingData[Cost / Signup]), IF(MarketingData[Cost / Signup]&gt;1.5,"high",IF(MarketingData[Cost / Signup]&gt;0.5,"medium","low")),"unsuccessful")</f>
        <v>medium</v>
      </c>
      <c r="K238" s="14">
        <f>IF(MarketingData[Conv.]&gt;0, MarketingData[Sales]/MarketingData[Conv.], "N/A")</f>
        <v>18.61</v>
      </c>
      <c r="L238" s="14" t="str">
        <f>IF(ISNUMBER(MarketingData[Sales / Conv]), IF(MarketingData[Sales / Conv]&gt;200, "high", IF(MarketingData[Sales / Conv]&gt;75,"medium","low")),"N/A")</f>
        <v>low</v>
      </c>
    </row>
    <row r="239" spans="1:12" x14ac:dyDescent="0.3">
      <c r="A239" t="s">
        <v>259</v>
      </c>
      <c r="B239" t="s">
        <v>16</v>
      </c>
      <c r="C239" t="s">
        <v>3</v>
      </c>
      <c r="D239" s="13">
        <v>42401</v>
      </c>
      <c r="E239">
        <v>116</v>
      </c>
      <c r="F239">
        <v>1</v>
      </c>
      <c r="G239" s="14">
        <v>18</v>
      </c>
      <c r="H239" s="14">
        <v>61.92</v>
      </c>
      <c r="I239" s="17">
        <f>IF(MarketingData[Signups]&gt;0,H239/E239,"N/A")</f>
        <v>0.53379310344827591</v>
      </c>
      <c r="J239" s="17" t="str">
        <f>IF(ISNUMBER(MarketingData[Cost / Signup]), IF(MarketingData[Cost / Signup]&gt;1.5,"high",IF(MarketingData[Cost / Signup]&gt;0.5,"medium","low")),"unsuccessful")</f>
        <v>medium</v>
      </c>
      <c r="K239" s="14">
        <f>IF(MarketingData[Conv.]&gt;0, MarketingData[Sales]/MarketingData[Conv.], "N/A")</f>
        <v>18</v>
      </c>
      <c r="L239" s="14" t="str">
        <f>IF(ISNUMBER(MarketingData[Sales / Conv]), IF(MarketingData[Sales / Conv]&gt;200, "high", IF(MarketingData[Sales / Conv]&gt;75,"medium","low")),"N/A")</f>
        <v>low</v>
      </c>
    </row>
    <row r="240" spans="1:12" x14ac:dyDescent="0.3">
      <c r="A240" t="s">
        <v>260</v>
      </c>
      <c r="B240" t="s">
        <v>16</v>
      </c>
      <c r="C240" t="s">
        <v>8</v>
      </c>
      <c r="D240" s="13">
        <v>42401</v>
      </c>
      <c r="E240">
        <v>25</v>
      </c>
      <c r="F240">
        <v>1</v>
      </c>
      <c r="G240" s="14">
        <v>18</v>
      </c>
      <c r="H240" s="14">
        <v>21.5</v>
      </c>
      <c r="I240" s="17">
        <f>IF(MarketingData[Signups]&gt;0,H240/E240,"N/A")</f>
        <v>0.86</v>
      </c>
      <c r="J240" s="17" t="str">
        <f>IF(ISNUMBER(MarketingData[Cost / Signup]), IF(MarketingData[Cost / Signup]&gt;1.5,"high",IF(MarketingData[Cost / Signup]&gt;0.5,"medium","low")),"unsuccessful")</f>
        <v>medium</v>
      </c>
      <c r="K240" s="14">
        <f>IF(MarketingData[Conv.]&gt;0, MarketingData[Sales]/MarketingData[Conv.], "N/A")</f>
        <v>18</v>
      </c>
      <c r="L240" s="14" t="str">
        <f>IF(ISNUMBER(MarketingData[Sales / Conv]), IF(MarketingData[Sales / Conv]&gt;200, "high", IF(MarketingData[Sales / Conv]&gt;75,"medium","low")),"N/A")</f>
        <v>low</v>
      </c>
    </row>
    <row r="241" spans="1:12" x14ac:dyDescent="0.3">
      <c r="A241" t="s">
        <v>261</v>
      </c>
      <c r="B241" t="s">
        <v>16</v>
      </c>
      <c r="C241" t="s">
        <v>2</v>
      </c>
      <c r="D241" s="13">
        <v>42430</v>
      </c>
      <c r="E241">
        <v>33</v>
      </c>
      <c r="F241">
        <v>1</v>
      </c>
      <c r="G241" s="14">
        <v>17.989999999999998</v>
      </c>
      <c r="H241" s="14">
        <v>39.700000000000003</v>
      </c>
      <c r="I241" s="17">
        <f>IF(MarketingData[Signups]&gt;0,H241/E241,"N/A")</f>
        <v>1.2030303030303031</v>
      </c>
      <c r="J241" s="17" t="str">
        <f>IF(ISNUMBER(MarketingData[Cost / Signup]), IF(MarketingData[Cost / Signup]&gt;1.5,"high",IF(MarketingData[Cost / Signup]&gt;0.5,"medium","low")),"unsuccessful")</f>
        <v>medium</v>
      </c>
      <c r="K241" s="14">
        <f>IF(MarketingData[Conv.]&gt;0, MarketingData[Sales]/MarketingData[Conv.], "N/A")</f>
        <v>17.989999999999998</v>
      </c>
      <c r="L241" s="14" t="str">
        <f>IF(ISNUMBER(MarketingData[Sales / Conv]), IF(MarketingData[Sales / Conv]&gt;200, "high", IF(MarketingData[Sales / Conv]&gt;75,"medium","low")),"N/A")</f>
        <v>low</v>
      </c>
    </row>
    <row r="242" spans="1:12" x14ac:dyDescent="0.3">
      <c r="A242" t="s">
        <v>262</v>
      </c>
      <c r="B242" t="s">
        <v>14</v>
      </c>
      <c r="C242" t="s">
        <v>8</v>
      </c>
      <c r="D242" s="13">
        <v>42370</v>
      </c>
      <c r="E242">
        <v>19</v>
      </c>
      <c r="F242">
        <v>1</v>
      </c>
      <c r="G242" s="14">
        <v>15.5</v>
      </c>
      <c r="H242" s="14">
        <v>30.79</v>
      </c>
      <c r="I242" s="17">
        <f>IF(MarketingData[Signups]&gt;0,H242/E242,"N/A")</f>
        <v>1.6205263157894736</v>
      </c>
      <c r="J242" s="17" t="str">
        <f>IF(ISNUMBER(MarketingData[Cost / Signup]), IF(MarketingData[Cost / Signup]&gt;1.5,"high",IF(MarketingData[Cost / Signup]&gt;0.5,"medium","low")),"unsuccessful")</f>
        <v>high</v>
      </c>
      <c r="K242" s="14">
        <f>IF(MarketingData[Conv.]&gt;0, MarketingData[Sales]/MarketingData[Conv.], "N/A")</f>
        <v>15.5</v>
      </c>
      <c r="L242" s="14" t="str">
        <f>IF(ISNUMBER(MarketingData[Sales / Conv]), IF(MarketingData[Sales / Conv]&gt;200, "high", IF(MarketingData[Sales / Conv]&gt;75,"medium","low")),"N/A")</f>
        <v>low</v>
      </c>
    </row>
    <row r="243" spans="1:12" x14ac:dyDescent="0.3">
      <c r="A243" t="s">
        <v>263</v>
      </c>
      <c r="B243" t="s">
        <v>16</v>
      </c>
      <c r="C243" t="s">
        <v>2</v>
      </c>
      <c r="D243" s="13">
        <v>42401</v>
      </c>
      <c r="E243">
        <v>76</v>
      </c>
      <c r="F243">
        <v>1</v>
      </c>
      <c r="G243" s="14">
        <v>15</v>
      </c>
      <c r="H243" s="14">
        <v>49.86</v>
      </c>
      <c r="I243" s="17">
        <f>IF(MarketingData[Signups]&gt;0,H243/E243,"N/A")</f>
        <v>0.65605263157894733</v>
      </c>
      <c r="J243" s="17" t="str">
        <f>IF(ISNUMBER(MarketingData[Cost / Signup]), IF(MarketingData[Cost / Signup]&gt;1.5,"high",IF(MarketingData[Cost / Signup]&gt;0.5,"medium","low")),"unsuccessful")</f>
        <v>medium</v>
      </c>
      <c r="K243" s="14">
        <f>IF(MarketingData[Conv.]&gt;0, MarketingData[Sales]/MarketingData[Conv.], "N/A")</f>
        <v>15</v>
      </c>
      <c r="L243" s="14" t="str">
        <f>IF(ISNUMBER(MarketingData[Sales / Conv]), IF(MarketingData[Sales / Conv]&gt;200, "high", IF(MarketingData[Sales / Conv]&gt;75,"medium","low")),"N/A")</f>
        <v>low</v>
      </c>
    </row>
    <row r="244" spans="1:12" x14ac:dyDescent="0.3">
      <c r="A244" t="s">
        <v>264</v>
      </c>
      <c r="B244" t="s">
        <v>16</v>
      </c>
      <c r="C244" t="s">
        <v>8</v>
      </c>
      <c r="D244" s="13">
        <v>42430</v>
      </c>
      <c r="E244">
        <v>8</v>
      </c>
      <c r="F244">
        <v>1</v>
      </c>
      <c r="G244" s="14">
        <v>14</v>
      </c>
      <c r="H244" s="14">
        <v>6.11</v>
      </c>
      <c r="I244" s="17">
        <f>IF(MarketingData[Signups]&gt;0,H244/E244,"N/A")</f>
        <v>0.76375000000000004</v>
      </c>
      <c r="J244" s="17" t="str">
        <f>IF(ISNUMBER(MarketingData[Cost / Signup]), IF(MarketingData[Cost / Signup]&gt;1.5,"high",IF(MarketingData[Cost / Signup]&gt;0.5,"medium","low")),"unsuccessful")</f>
        <v>medium</v>
      </c>
      <c r="K244" s="14">
        <f>IF(MarketingData[Conv.]&gt;0, MarketingData[Sales]/MarketingData[Conv.], "N/A")</f>
        <v>14</v>
      </c>
      <c r="L244" s="14" t="str">
        <f>IF(ISNUMBER(MarketingData[Sales / Conv]), IF(MarketingData[Sales / Conv]&gt;200, "high", IF(MarketingData[Sales / Conv]&gt;75,"medium","low")),"N/A")</f>
        <v>low</v>
      </c>
    </row>
    <row r="245" spans="1:12" x14ac:dyDescent="0.3">
      <c r="A245" t="s">
        <v>265</v>
      </c>
      <c r="B245" t="s">
        <v>10</v>
      </c>
      <c r="C245" t="s">
        <v>8</v>
      </c>
      <c r="D245" s="13">
        <v>42401</v>
      </c>
      <c r="E245">
        <v>12</v>
      </c>
      <c r="F245">
        <v>1</v>
      </c>
      <c r="G245" s="14">
        <v>12.5</v>
      </c>
      <c r="H245" s="14">
        <v>3.64</v>
      </c>
      <c r="I245" s="17">
        <f>IF(MarketingData[Signups]&gt;0,H245/E245,"N/A")</f>
        <v>0.30333333333333334</v>
      </c>
      <c r="J245" s="17" t="str">
        <f>IF(ISNUMBER(MarketingData[Cost / Signup]), IF(MarketingData[Cost / Signup]&gt;1.5,"high",IF(MarketingData[Cost / Signup]&gt;0.5,"medium","low")),"unsuccessful")</f>
        <v>low</v>
      </c>
      <c r="K245" s="14">
        <f>IF(MarketingData[Conv.]&gt;0, MarketingData[Sales]/MarketingData[Conv.], "N/A")</f>
        <v>12.5</v>
      </c>
      <c r="L245" s="14" t="str">
        <f>IF(ISNUMBER(MarketingData[Sales / Conv]), IF(MarketingData[Sales / Conv]&gt;200, "high", IF(MarketingData[Sales / Conv]&gt;75,"medium","low")),"N/A")</f>
        <v>low</v>
      </c>
    </row>
    <row r="246" spans="1:12" x14ac:dyDescent="0.3">
      <c r="A246" t="s">
        <v>266</v>
      </c>
      <c r="B246" t="s">
        <v>13</v>
      </c>
      <c r="C246" t="s">
        <v>4</v>
      </c>
      <c r="D246" s="13">
        <v>42370</v>
      </c>
      <c r="E246">
        <v>55</v>
      </c>
      <c r="F246">
        <v>1</v>
      </c>
      <c r="G246" s="14">
        <v>11.4</v>
      </c>
      <c r="H246" s="14">
        <v>19.82</v>
      </c>
      <c r="I246" s="17">
        <f>IF(MarketingData[Signups]&gt;0,H246/E246,"N/A")</f>
        <v>0.36036363636363639</v>
      </c>
      <c r="J246" s="17" t="str">
        <f>IF(ISNUMBER(MarketingData[Cost / Signup]), IF(MarketingData[Cost / Signup]&gt;1.5,"high",IF(MarketingData[Cost / Signup]&gt;0.5,"medium","low")),"unsuccessful")</f>
        <v>low</v>
      </c>
      <c r="K246" s="14">
        <f>IF(MarketingData[Conv.]&gt;0, MarketingData[Sales]/MarketingData[Conv.], "N/A")</f>
        <v>11.4</v>
      </c>
      <c r="L246" s="14" t="str">
        <f>IF(ISNUMBER(MarketingData[Sales / Conv]), IF(MarketingData[Sales / Conv]&gt;200, "high", IF(MarketingData[Sales / Conv]&gt;75,"medium","low")),"N/A")</f>
        <v>low</v>
      </c>
    </row>
    <row r="247" spans="1:12" x14ac:dyDescent="0.3">
      <c r="A247" t="s">
        <v>267</v>
      </c>
      <c r="B247" t="s">
        <v>16</v>
      </c>
      <c r="C247" t="s">
        <v>8</v>
      </c>
      <c r="D247" s="13">
        <v>42401</v>
      </c>
      <c r="E247">
        <v>4</v>
      </c>
      <c r="F247">
        <v>1</v>
      </c>
      <c r="G247" s="14">
        <v>8.5</v>
      </c>
      <c r="H247" s="14">
        <v>0.5</v>
      </c>
      <c r="I247" s="17">
        <f>IF(MarketingData[Signups]&gt;0,H247/E247,"N/A")</f>
        <v>0.125</v>
      </c>
      <c r="J247" s="17" t="str">
        <f>IF(ISNUMBER(MarketingData[Cost / Signup]), IF(MarketingData[Cost / Signup]&gt;1.5,"high",IF(MarketingData[Cost / Signup]&gt;0.5,"medium","low")),"unsuccessful")</f>
        <v>low</v>
      </c>
      <c r="K247" s="14">
        <f>IF(MarketingData[Conv.]&gt;0, MarketingData[Sales]/MarketingData[Conv.], "N/A")</f>
        <v>8.5</v>
      </c>
      <c r="L247" s="14" t="str">
        <f>IF(ISNUMBER(MarketingData[Sales / Conv]), IF(MarketingData[Sales / Conv]&gt;200, "high", IF(MarketingData[Sales / Conv]&gt;75,"medium","low")),"N/A")</f>
        <v>low</v>
      </c>
    </row>
    <row r="248" spans="1:12" x14ac:dyDescent="0.3">
      <c r="A248" t="s">
        <v>268</v>
      </c>
      <c r="B248" t="s">
        <v>16</v>
      </c>
      <c r="C248" t="s">
        <v>8</v>
      </c>
      <c r="D248" s="13">
        <v>42401</v>
      </c>
      <c r="E248">
        <v>4</v>
      </c>
      <c r="F248">
        <v>1</v>
      </c>
      <c r="G248" s="14">
        <v>8.5</v>
      </c>
      <c r="H248" s="14">
        <v>0.82</v>
      </c>
      <c r="I248" s="17">
        <f>IF(MarketingData[Signups]&gt;0,H248/E248,"N/A")</f>
        <v>0.20499999999999999</v>
      </c>
      <c r="J248" s="17" t="str">
        <f>IF(ISNUMBER(MarketingData[Cost / Signup]), IF(MarketingData[Cost / Signup]&gt;1.5,"high",IF(MarketingData[Cost / Signup]&gt;0.5,"medium","low")),"unsuccessful")</f>
        <v>low</v>
      </c>
      <c r="K248" s="14">
        <f>IF(MarketingData[Conv.]&gt;0, MarketingData[Sales]/MarketingData[Conv.], "N/A")</f>
        <v>8.5</v>
      </c>
      <c r="L248" s="14" t="str">
        <f>IF(ISNUMBER(MarketingData[Sales / Conv]), IF(MarketingData[Sales / Conv]&gt;200, "high", IF(MarketingData[Sales / Conv]&gt;75,"medium","low")),"N/A")</f>
        <v>low</v>
      </c>
    </row>
    <row r="249" spans="1:12" x14ac:dyDescent="0.3">
      <c r="A249" t="s">
        <v>269</v>
      </c>
      <c r="B249" t="s">
        <v>13</v>
      </c>
      <c r="C249" t="s">
        <v>7</v>
      </c>
      <c r="D249" s="13">
        <v>42370</v>
      </c>
      <c r="E249">
        <v>10</v>
      </c>
      <c r="F249">
        <v>1</v>
      </c>
      <c r="G249" s="14">
        <v>7.97</v>
      </c>
      <c r="H249" s="14">
        <v>18.89</v>
      </c>
      <c r="I249" s="17">
        <f>IF(MarketingData[Signups]&gt;0,H249/E249,"N/A")</f>
        <v>1.889</v>
      </c>
      <c r="J249" s="17" t="str">
        <f>IF(ISNUMBER(MarketingData[Cost / Signup]), IF(MarketingData[Cost / Signup]&gt;1.5,"high",IF(MarketingData[Cost / Signup]&gt;0.5,"medium","low")),"unsuccessful")</f>
        <v>high</v>
      </c>
      <c r="K249" s="14">
        <f>IF(MarketingData[Conv.]&gt;0, MarketingData[Sales]/MarketingData[Conv.], "N/A")</f>
        <v>7.97</v>
      </c>
      <c r="L249" s="14" t="str">
        <f>IF(ISNUMBER(MarketingData[Sales / Conv]), IF(MarketingData[Sales / Conv]&gt;200, "high", IF(MarketingData[Sales / Conv]&gt;75,"medium","low")),"N/A")</f>
        <v>low</v>
      </c>
    </row>
    <row r="250" spans="1:12" x14ac:dyDescent="0.3">
      <c r="A250" t="s">
        <v>270</v>
      </c>
      <c r="B250" t="s">
        <v>16</v>
      </c>
      <c r="C250" t="s">
        <v>3</v>
      </c>
      <c r="D250" s="13">
        <v>42430</v>
      </c>
      <c r="E250">
        <v>47</v>
      </c>
      <c r="F250">
        <v>1</v>
      </c>
      <c r="G250" s="14">
        <v>7.97</v>
      </c>
      <c r="H250" s="14">
        <v>25.6</v>
      </c>
      <c r="I250" s="17">
        <f>IF(MarketingData[Signups]&gt;0,H250/E250,"N/A")</f>
        <v>0.5446808510638298</v>
      </c>
      <c r="J250" s="17" t="str">
        <f>IF(ISNUMBER(MarketingData[Cost / Signup]), IF(MarketingData[Cost / Signup]&gt;1.5,"high",IF(MarketingData[Cost / Signup]&gt;0.5,"medium","low")),"unsuccessful")</f>
        <v>medium</v>
      </c>
      <c r="K250" s="14">
        <f>IF(MarketingData[Conv.]&gt;0, MarketingData[Sales]/MarketingData[Conv.], "N/A")</f>
        <v>7.97</v>
      </c>
      <c r="L250" s="14" t="str">
        <f>IF(ISNUMBER(MarketingData[Sales / Conv]), IF(MarketingData[Sales / Conv]&gt;200, "high", IF(MarketingData[Sales / Conv]&gt;75,"medium","low")),"N/A")</f>
        <v>low</v>
      </c>
    </row>
    <row r="251" spans="1:12" x14ac:dyDescent="0.3">
      <c r="A251" t="s">
        <v>271</v>
      </c>
      <c r="B251" t="s">
        <v>15</v>
      </c>
      <c r="C251" t="s">
        <v>3</v>
      </c>
      <c r="D251" s="13">
        <v>42430</v>
      </c>
      <c r="E251">
        <v>31</v>
      </c>
      <c r="F251">
        <v>1</v>
      </c>
      <c r="G251" s="14">
        <v>7.8</v>
      </c>
      <c r="H251" s="14">
        <v>11</v>
      </c>
      <c r="I251" s="17">
        <f>IF(MarketingData[Signups]&gt;0,H251/E251,"N/A")</f>
        <v>0.35483870967741937</v>
      </c>
      <c r="J251" s="17" t="str">
        <f>IF(ISNUMBER(MarketingData[Cost / Signup]), IF(MarketingData[Cost / Signup]&gt;1.5,"high",IF(MarketingData[Cost / Signup]&gt;0.5,"medium","low")),"unsuccessful")</f>
        <v>low</v>
      </c>
      <c r="K251" s="14">
        <f>IF(MarketingData[Conv.]&gt;0, MarketingData[Sales]/MarketingData[Conv.], "N/A")</f>
        <v>7.8</v>
      </c>
      <c r="L251" s="14" t="str">
        <f>IF(ISNUMBER(MarketingData[Sales / Conv]), IF(MarketingData[Sales / Conv]&gt;200, "high", IF(MarketingData[Sales / Conv]&gt;75,"medium","low")),"N/A")</f>
        <v>low</v>
      </c>
    </row>
    <row r="252" spans="1:12" x14ac:dyDescent="0.3">
      <c r="A252" t="s">
        <v>272</v>
      </c>
      <c r="B252" t="s">
        <v>16</v>
      </c>
      <c r="C252" t="s">
        <v>2</v>
      </c>
      <c r="D252" s="13">
        <v>42370</v>
      </c>
      <c r="E252">
        <v>108</v>
      </c>
      <c r="F252">
        <v>1</v>
      </c>
      <c r="G252" s="14">
        <v>5.99</v>
      </c>
      <c r="H252" s="14">
        <v>185.6</v>
      </c>
      <c r="I252" s="17">
        <f>IF(MarketingData[Signups]&gt;0,H252/E252,"N/A")</f>
        <v>1.7185185185185186</v>
      </c>
      <c r="J252" s="17" t="str">
        <f>IF(ISNUMBER(MarketingData[Cost / Signup]), IF(MarketingData[Cost / Signup]&gt;1.5,"high",IF(MarketingData[Cost / Signup]&gt;0.5,"medium","low")),"unsuccessful")</f>
        <v>high</v>
      </c>
      <c r="K252" s="14">
        <f>IF(MarketingData[Conv.]&gt;0, MarketingData[Sales]/MarketingData[Conv.], "N/A")</f>
        <v>5.99</v>
      </c>
      <c r="L252" s="14" t="str">
        <f>IF(ISNUMBER(MarketingData[Sales / Conv]), IF(MarketingData[Sales / Conv]&gt;200, "high", IF(MarketingData[Sales / Conv]&gt;75,"medium","low")),"N/A")</f>
        <v>low</v>
      </c>
    </row>
    <row r="253" spans="1:12" x14ac:dyDescent="0.3">
      <c r="A253" t="s">
        <v>273</v>
      </c>
      <c r="B253" t="s">
        <v>10</v>
      </c>
      <c r="C253" t="s">
        <v>3</v>
      </c>
      <c r="D253" s="13">
        <v>42401</v>
      </c>
      <c r="E253">
        <v>8</v>
      </c>
      <c r="F253">
        <v>0</v>
      </c>
      <c r="G253" s="14">
        <v>0</v>
      </c>
      <c r="H253" s="14">
        <v>2.36</v>
      </c>
      <c r="I253" s="17">
        <f>IF(MarketingData[Signups]&gt;0,H253/E253,"N/A")</f>
        <v>0.29499999999999998</v>
      </c>
      <c r="J253" s="17" t="str">
        <f>IF(ISNUMBER(MarketingData[Cost / Signup]), IF(MarketingData[Cost / Signup]&gt;1.5,"high",IF(MarketingData[Cost / Signup]&gt;0.5,"medium","low")),"unsuccessful")</f>
        <v>low</v>
      </c>
      <c r="K253" s="14" t="str">
        <f>IF(MarketingData[Conv.]&gt;0, MarketingData[Sales]/MarketingData[Conv.], "N/A")</f>
        <v>N/A</v>
      </c>
      <c r="L253" s="14" t="str">
        <f>IF(ISNUMBER(MarketingData[Sales / Conv]), IF(MarketingData[Sales / Conv]&gt;200, "high", IF(MarketingData[Sales / Conv]&gt;75,"medium","low")),"N/A")</f>
        <v>N/A</v>
      </c>
    </row>
    <row r="254" spans="1:12" x14ac:dyDescent="0.3">
      <c r="A254" t="s">
        <v>274</v>
      </c>
      <c r="B254" t="s">
        <v>16</v>
      </c>
      <c r="C254" t="s">
        <v>3</v>
      </c>
      <c r="D254" s="13">
        <v>42401</v>
      </c>
      <c r="E254">
        <v>15</v>
      </c>
      <c r="F254">
        <v>0</v>
      </c>
      <c r="G254" s="14">
        <v>0</v>
      </c>
      <c r="H254" s="14">
        <v>14.94</v>
      </c>
      <c r="I254" s="17">
        <f>IF(MarketingData[Signups]&gt;0,H254/E254,"N/A")</f>
        <v>0.996</v>
      </c>
      <c r="J254" s="17" t="str">
        <f>IF(ISNUMBER(MarketingData[Cost / Signup]), IF(MarketingData[Cost / Signup]&gt;1.5,"high",IF(MarketingData[Cost / Signup]&gt;0.5,"medium","low")),"unsuccessful")</f>
        <v>medium</v>
      </c>
      <c r="K254" s="14" t="str">
        <f>IF(MarketingData[Conv.]&gt;0, MarketingData[Sales]/MarketingData[Conv.], "N/A")</f>
        <v>N/A</v>
      </c>
      <c r="L254" s="14" t="str">
        <f>IF(ISNUMBER(MarketingData[Sales / Conv]), IF(MarketingData[Sales / Conv]&gt;200, "high", IF(MarketingData[Sales / Conv]&gt;75,"medium","low")),"N/A")</f>
        <v>N/A</v>
      </c>
    </row>
    <row r="255" spans="1:12" x14ac:dyDescent="0.3">
      <c r="A255" t="s">
        <v>275</v>
      </c>
      <c r="B255" t="s">
        <v>10</v>
      </c>
      <c r="C255" t="s">
        <v>8</v>
      </c>
      <c r="D255" s="13">
        <v>42401</v>
      </c>
      <c r="E255">
        <v>9</v>
      </c>
      <c r="F255">
        <v>0</v>
      </c>
      <c r="G255" s="14">
        <v>0</v>
      </c>
      <c r="H255" s="14">
        <v>0.97</v>
      </c>
      <c r="I255" s="17">
        <f>IF(MarketingData[Signups]&gt;0,H255/E255,"N/A")</f>
        <v>0.10777777777777778</v>
      </c>
      <c r="J255" s="17" t="str">
        <f>IF(ISNUMBER(MarketingData[Cost / Signup]), IF(MarketingData[Cost / Signup]&gt;1.5,"high",IF(MarketingData[Cost / Signup]&gt;0.5,"medium","low")),"unsuccessful")</f>
        <v>low</v>
      </c>
      <c r="K255" s="14" t="str">
        <f>IF(MarketingData[Conv.]&gt;0, MarketingData[Sales]/MarketingData[Conv.], "N/A")</f>
        <v>N/A</v>
      </c>
      <c r="L255" s="14" t="str">
        <f>IF(ISNUMBER(MarketingData[Sales / Conv]), IF(MarketingData[Sales / Conv]&gt;200, "high", IF(MarketingData[Sales / Conv]&gt;75,"medium","low")),"N/A")</f>
        <v>N/A</v>
      </c>
    </row>
    <row r="256" spans="1:12" x14ac:dyDescent="0.3">
      <c r="A256" t="s">
        <v>276</v>
      </c>
      <c r="B256" t="s">
        <v>16</v>
      </c>
      <c r="C256" t="s">
        <v>2</v>
      </c>
      <c r="D256" s="13">
        <v>42401</v>
      </c>
      <c r="E256">
        <v>10</v>
      </c>
      <c r="F256">
        <v>0</v>
      </c>
      <c r="G256" s="14">
        <v>0</v>
      </c>
      <c r="H256" s="14">
        <v>2.89</v>
      </c>
      <c r="I256" s="17">
        <f>IF(MarketingData[Signups]&gt;0,H256/E256,"N/A")</f>
        <v>0.28900000000000003</v>
      </c>
      <c r="J256" s="17" t="str">
        <f>IF(ISNUMBER(MarketingData[Cost / Signup]), IF(MarketingData[Cost / Signup]&gt;1.5,"high",IF(MarketingData[Cost / Signup]&gt;0.5,"medium","low")),"unsuccessful")</f>
        <v>low</v>
      </c>
      <c r="K256" s="14" t="str">
        <f>IF(MarketingData[Conv.]&gt;0, MarketingData[Sales]/MarketingData[Conv.], "N/A")</f>
        <v>N/A</v>
      </c>
      <c r="L256" s="14" t="str">
        <f>IF(ISNUMBER(MarketingData[Sales / Conv]), IF(MarketingData[Sales / Conv]&gt;200, "high", IF(MarketingData[Sales / Conv]&gt;75,"medium","low")),"N/A")</f>
        <v>N/A</v>
      </c>
    </row>
    <row r="257" spans="1:12" x14ac:dyDescent="0.3">
      <c r="A257" t="s">
        <v>277</v>
      </c>
      <c r="B257" t="s">
        <v>16</v>
      </c>
      <c r="C257" t="s">
        <v>2</v>
      </c>
      <c r="D257" s="13">
        <v>42430</v>
      </c>
      <c r="E257">
        <v>17</v>
      </c>
      <c r="F257">
        <v>0</v>
      </c>
      <c r="G257" s="14">
        <v>0</v>
      </c>
      <c r="H257" s="14">
        <v>39.700000000000003</v>
      </c>
      <c r="I257" s="17">
        <f>IF(MarketingData[Signups]&gt;0,H257/E257,"N/A")</f>
        <v>2.335294117647059</v>
      </c>
      <c r="J257" s="17" t="str">
        <f>IF(ISNUMBER(MarketingData[Cost / Signup]), IF(MarketingData[Cost / Signup]&gt;1.5,"high",IF(MarketingData[Cost / Signup]&gt;0.5,"medium","low")),"unsuccessful")</f>
        <v>high</v>
      </c>
      <c r="K257" s="14" t="str">
        <f>IF(MarketingData[Conv.]&gt;0, MarketingData[Sales]/MarketingData[Conv.], "N/A")</f>
        <v>N/A</v>
      </c>
      <c r="L257" s="14" t="str">
        <f>IF(ISNUMBER(MarketingData[Sales / Conv]), IF(MarketingData[Sales / Conv]&gt;200, "high", IF(MarketingData[Sales / Conv]&gt;75,"medium","low")),"N/A")</f>
        <v>N/A</v>
      </c>
    </row>
    <row r="258" spans="1:12" x14ac:dyDescent="0.3">
      <c r="A258" t="s">
        <v>278</v>
      </c>
      <c r="B258" t="s">
        <v>16</v>
      </c>
      <c r="C258" t="s">
        <v>2</v>
      </c>
      <c r="D258" s="13">
        <v>42401</v>
      </c>
      <c r="E258">
        <v>32</v>
      </c>
      <c r="F258">
        <v>0</v>
      </c>
      <c r="G258" s="14">
        <v>0</v>
      </c>
      <c r="H258" s="14">
        <v>8</v>
      </c>
      <c r="I258" s="17">
        <f>IF(MarketingData[Signups]&gt;0,H258/E258,"N/A")</f>
        <v>0.25</v>
      </c>
      <c r="J258" s="17" t="str">
        <f>IF(ISNUMBER(MarketingData[Cost / Signup]), IF(MarketingData[Cost / Signup]&gt;1.5,"high",IF(MarketingData[Cost / Signup]&gt;0.5,"medium","low")),"unsuccessful")</f>
        <v>low</v>
      </c>
      <c r="K258" s="14" t="str">
        <f>IF(MarketingData[Conv.]&gt;0, MarketingData[Sales]/MarketingData[Conv.], "N/A")</f>
        <v>N/A</v>
      </c>
      <c r="L258" s="14" t="str">
        <f>IF(ISNUMBER(MarketingData[Sales / Conv]), IF(MarketingData[Sales / Conv]&gt;200, "high", IF(MarketingData[Sales / Conv]&gt;75,"medium","low")),"N/A")</f>
        <v>N/A</v>
      </c>
    </row>
    <row r="259" spans="1:12" x14ac:dyDescent="0.3">
      <c r="A259" t="s">
        <v>279</v>
      </c>
      <c r="B259" t="s">
        <v>16</v>
      </c>
      <c r="C259" t="s">
        <v>2</v>
      </c>
      <c r="D259" s="13">
        <v>42430</v>
      </c>
      <c r="E259">
        <v>5</v>
      </c>
      <c r="F259">
        <v>0</v>
      </c>
      <c r="G259" s="14">
        <v>0</v>
      </c>
      <c r="H259" s="14">
        <v>5.92</v>
      </c>
      <c r="I259" s="17">
        <f>IF(MarketingData[Signups]&gt;0,H259/E259,"N/A")</f>
        <v>1.1839999999999999</v>
      </c>
      <c r="J259" s="17" t="str">
        <f>IF(ISNUMBER(MarketingData[Cost / Signup]), IF(MarketingData[Cost / Signup]&gt;1.5,"high",IF(MarketingData[Cost / Signup]&gt;0.5,"medium","low")),"unsuccessful")</f>
        <v>medium</v>
      </c>
      <c r="K259" s="14" t="str">
        <f>IF(MarketingData[Conv.]&gt;0, MarketingData[Sales]/MarketingData[Conv.], "N/A")</f>
        <v>N/A</v>
      </c>
      <c r="L259" s="14" t="str">
        <f>IF(ISNUMBER(MarketingData[Sales / Conv]), IF(MarketingData[Sales / Conv]&gt;200, "high", IF(MarketingData[Sales / Conv]&gt;75,"medium","low")),"N/A")</f>
        <v>N/A</v>
      </c>
    </row>
    <row r="260" spans="1:12" x14ac:dyDescent="0.3">
      <c r="A260" t="s">
        <v>280</v>
      </c>
      <c r="B260" t="s">
        <v>16</v>
      </c>
      <c r="C260" t="s">
        <v>2</v>
      </c>
      <c r="D260" s="13">
        <v>42430</v>
      </c>
      <c r="E260">
        <v>29</v>
      </c>
      <c r="F260">
        <v>0</v>
      </c>
      <c r="G260" s="14">
        <v>0</v>
      </c>
      <c r="H260" s="14">
        <v>6.88</v>
      </c>
      <c r="I260" s="17">
        <f>IF(MarketingData[Signups]&gt;0,H260/E260,"N/A")</f>
        <v>0.23724137931034484</v>
      </c>
      <c r="J260" s="17" t="str">
        <f>IF(ISNUMBER(MarketingData[Cost / Signup]), IF(MarketingData[Cost / Signup]&gt;1.5,"high",IF(MarketingData[Cost / Signup]&gt;0.5,"medium","low")),"unsuccessful")</f>
        <v>low</v>
      </c>
      <c r="K260" s="14" t="str">
        <f>IF(MarketingData[Conv.]&gt;0, MarketingData[Sales]/MarketingData[Conv.], "N/A")</f>
        <v>N/A</v>
      </c>
      <c r="L260" s="14" t="str">
        <f>IF(ISNUMBER(MarketingData[Sales / Conv]), IF(MarketingData[Sales / Conv]&gt;200, "high", IF(MarketingData[Sales / Conv]&gt;75,"medium","low")),"N/A")</f>
        <v>N/A</v>
      </c>
    </row>
    <row r="261" spans="1:12" x14ac:dyDescent="0.3">
      <c r="A261" t="s">
        <v>281</v>
      </c>
      <c r="B261" t="s">
        <v>16</v>
      </c>
      <c r="C261" t="s">
        <v>2</v>
      </c>
      <c r="D261" s="13">
        <v>42370</v>
      </c>
      <c r="E261">
        <v>13</v>
      </c>
      <c r="F261">
        <v>0</v>
      </c>
      <c r="G261" s="14">
        <v>0</v>
      </c>
      <c r="H261" s="14">
        <v>4.2699999999999996</v>
      </c>
      <c r="I261" s="17">
        <f>IF(MarketingData[Signups]&gt;0,H261/E261,"N/A")</f>
        <v>0.32846153846153842</v>
      </c>
      <c r="J261" s="17" t="str">
        <f>IF(ISNUMBER(MarketingData[Cost / Signup]), IF(MarketingData[Cost / Signup]&gt;1.5,"high",IF(MarketingData[Cost / Signup]&gt;0.5,"medium","low")),"unsuccessful")</f>
        <v>low</v>
      </c>
      <c r="K261" s="14" t="str">
        <f>IF(MarketingData[Conv.]&gt;0, MarketingData[Sales]/MarketingData[Conv.], "N/A")</f>
        <v>N/A</v>
      </c>
      <c r="L261" s="14" t="str">
        <f>IF(ISNUMBER(MarketingData[Sales / Conv]), IF(MarketingData[Sales / Conv]&gt;200, "high", IF(MarketingData[Sales / Conv]&gt;75,"medium","low")),"N/A")</f>
        <v>N/A</v>
      </c>
    </row>
    <row r="262" spans="1:12" x14ac:dyDescent="0.3">
      <c r="A262" t="s">
        <v>282</v>
      </c>
      <c r="B262" t="s">
        <v>16</v>
      </c>
      <c r="C262" t="s">
        <v>2</v>
      </c>
      <c r="D262" s="13">
        <v>42401</v>
      </c>
      <c r="E262">
        <v>6</v>
      </c>
      <c r="F262">
        <v>0</v>
      </c>
      <c r="G262" s="14">
        <v>0</v>
      </c>
      <c r="H262" s="14">
        <v>7.64</v>
      </c>
      <c r="I262" s="17">
        <f>IF(MarketingData[Signups]&gt;0,H262/E262,"N/A")</f>
        <v>1.2733333333333332</v>
      </c>
      <c r="J262" s="17" t="str">
        <f>IF(ISNUMBER(MarketingData[Cost / Signup]), IF(MarketingData[Cost / Signup]&gt;1.5,"high",IF(MarketingData[Cost / Signup]&gt;0.5,"medium","low")),"unsuccessful")</f>
        <v>medium</v>
      </c>
      <c r="K262" s="14" t="str">
        <f>IF(MarketingData[Conv.]&gt;0, MarketingData[Sales]/MarketingData[Conv.], "N/A")</f>
        <v>N/A</v>
      </c>
      <c r="L262" s="14" t="str">
        <f>IF(ISNUMBER(MarketingData[Sales / Conv]), IF(MarketingData[Sales / Conv]&gt;200, "high", IF(MarketingData[Sales / Conv]&gt;75,"medium","low")),"N/A")</f>
        <v>N/A</v>
      </c>
    </row>
    <row r="263" spans="1:12" x14ac:dyDescent="0.3">
      <c r="A263" t="s">
        <v>283</v>
      </c>
      <c r="B263" t="s">
        <v>16</v>
      </c>
      <c r="C263" t="s">
        <v>2</v>
      </c>
      <c r="D263" s="13">
        <v>42430</v>
      </c>
      <c r="E263">
        <v>22</v>
      </c>
      <c r="F263">
        <v>0</v>
      </c>
      <c r="G263" s="14">
        <v>0</v>
      </c>
      <c r="H263" s="14">
        <v>5.12</v>
      </c>
      <c r="I263" s="17">
        <f>IF(MarketingData[Signups]&gt;0,H263/E263,"N/A")</f>
        <v>0.23272727272727273</v>
      </c>
      <c r="J263" s="17" t="str">
        <f>IF(ISNUMBER(MarketingData[Cost / Signup]), IF(MarketingData[Cost / Signup]&gt;1.5,"high",IF(MarketingData[Cost / Signup]&gt;0.5,"medium","low")),"unsuccessful")</f>
        <v>low</v>
      </c>
      <c r="K263" s="14" t="str">
        <f>IF(MarketingData[Conv.]&gt;0, MarketingData[Sales]/MarketingData[Conv.], "N/A")</f>
        <v>N/A</v>
      </c>
      <c r="L263" s="14" t="str">
        <f>IF(ISNUMBER(MarketingData[Sales / Conv]), IF(MarketingData[Sales / Conv]&gt;200, "high", IF(MarketingData[Sales / Conv]&gt;75,"medium","low")),"N/A")</f>
        <v>N/A</v>
      </c>
    </row>
    <row r="264" spans="1:12" x14ac:dyDescent="0.3">
      <c r="A264" t="s">
        <v>284</v>
      </c>
      <c r="B264" t="s">
        <v>16</v>
      </c>
      <c r="C264" t="s">
        <v>2</v>
      </c>
      <c r="D264" s="13">
        <v>42370</v>
      </c>
      <c r="E264">
        <v>46</v>
      </c>
      <c r="F264">
        <v>0</v>
      </c>
      <c r="G264" s="14">
        <v>0</v>
      </c>
      <c r="H264" s="14">
        <v>51.2</v>
      </c>
      <c r="I264" s="17">
        <f>IF(MarketingData[Signups]&gt;0,H264/E264,"N/A")</f>
        <v>1.1130434782608696</v>
      </c>
      <c r="J264" s="17" t="str">
        <f>IF(ISNUMBER(MarketingData[Cost / Signup]), IF(MarketingData[Cost / Signup]&gt;1.5,"high",IF(MarketingData[Cost / Signup]&gt;0.5,"medium","low")),"unsuccessful")</f>
        <v>medium</v>
      </c>
      <c r="K264" s="14" t="str">
        <f>IF(MarketingData[Conv.]&gt;0, MarketingData[Sales]/MarketingData[Conv.], "N/A")</f>
        <v>N/A</v>
      </c>
      <c r="L264" s="14" t="str">
        <f>IF(ISNUMBER(MarketingData[Sales / Conv]), IF(MarketingData[Sales / Conv]&gt;200, "high", IF(MarketingData[Sales / Conv]&gt;75,"medium","low")),"N/A")</f>
        <v>N/A</v>
      </c>
    </row>
    <row r="265" spans="1:12" x14ac:dyDescent="0.3">
      <c r="A265" t="s">
        <v>285</v>
      </c>
      <c r="B265" t="s">
        <v>16</v>
      </c>
      <c r="C265" t="s">
        <v>2</v>
      </c>
      <c r="D265" s="13">
        <v>42430</v>
      </c>
      <c r="E265">
        <v>23</v>
      </c>
      <c r="F265">
        <v>0</v>
      </c>
      <c r="G265" s="14">
        <v>0</v>
      </c>
      <c r="H265" s="14">
        <v>16.920000000000002</v>
      </c>
      <c r="I265" s="17">
        <f>IF(MarketingData[Signups]&gt;0,H265/E265,"N/A")</f>
        <v>0.73565217391304361</v>
      </c>
      <c r="J265" s="17" t="str">
        <f>IF(ISNUMBER(MarketingData[Cost / Signup]), IF(MarketingData[Cost / Signup]&gt;1.5,"high",IF(MarketingData[Cost / Signup]&gt;0.5,"medium","low")),"unsuccessful")</f>
        <v>medium</v>
      </c>
      <c r="K265" s="14" t="str">
        <f>IF(MarketingData[Conv.]&gt;0, MarketingData[Sales]/MarketingData[Conv.], "N/A")</f>
        <v>N/A</v>
      </c>
      <c r="L265" s="14" t="str">
        <f>IF(ISNUMBER(MarketingData[Sales / Conv]), IF(MarketingData[Sales / Conv]&gt;200, "high", IF(MarketingData[Sales / Conv]&gt;75,"medium","low")),"N/A")</f>
        <v>N/A</v>
      </c>
    </row>
    <row r="266" spans="1:12" x14ac:dyDescent="0.3">
      <c r="A266" t="s">
        <v>286</v>
      </c>
      <c r="B266" t="s">
        <v>16</v>
      </c>
      <c r="C266" t="s">
        <v>2</v>
      </c>
      <c r="D266" s="13">
        <v>42430</v>
      </c>
      <c r="E266">
        <v>11</v>
      </c>
      <c r="F266">
        <v>0</v>
      </c>
      <c r="G266" s="14">
        <v>0</v>
      </c>
      <c r="H266" s="14">
        <v>19.899999999999999</v>
      </c>
      <c r="I266" s="17">
        <f>IF(MarketingData[Signups]&gt;0,H266/E266,"N/A")</f>
        <v>1.8090909090909089</v>
      </c>
      <c r="J266" s="17" t="str">
        <f>IF(ISNUMBER(MarketingData[Cost / Signup]), IF(MarketingData[Cost / Signup]&gt;1.5,"high",IF(MarketingData[Cost / Signup]&gt;0.5,"medium","low")),"unsuccessful")</f>
        <v>high</v>
      </c>
      <c r="K266" s="14" t="str">
        <f>IF(MarketingData[Conv.]&gt;0, MarketingData[Sales]/MarketingData[Conv.], "N/A")</f>
        <v>N/A</v>
      </c>
      <c r="L266" s="14" t="str">
        <f>IF(ISNUMBER(MarketingData[Sales / Conv]), IF(MarketingData[Sales / Conv]&gt;200, "high", IF(MarketingData[Sales / Conv]&gt;75,"medium","low")),"N/A")</f>
        <v>N/A</v>
      </c>
    </row>
    <row r="267" spans="1:12" x14ac:dyDescent="0.3">
      <c r="A267" t="s">
        <v>287</v>
      </c>
      <c r="B267" t="s">
        <v>16</v>
      </c>
      <c r="C267" t="s">
        <v>2</v>
      </c>
      <c r="D267" s="13">
        <v>42430</v>
      </c>
      <c r="E267">
        <v>5</v>
      </c>
      <c r="F267">
        <v>0</v>
      </c>
      <c r="G267" s="14">
        <v>0</v>
      </c>
      <c r="H267" s="14">
        <v>6.44</v>
      </c>
      <c r="I267" s="17">
        <f>IF(MarketingData[Signups]&gt;0,H267/E267,"N/A")</f>
        <v>1.288</v>
      </c>
      <c r="J267" s="17" t="str">
        <f>IF(ISNUMBER(MarketingData[Cost / Signup]), IF(MarketingData[Cost / Signup]&gt;1.5,"high",IF(MarketingData[Cost / Signup]&gt;0.5,"medium","low")),"unsuccessful")</f>
        <v>medium</v>
      </c>
      <c r="K267" s="14" t="str">
        <f>IF(MarketingData[Conv.]&gt;0, MarketingData[Sales]/MarketingData[Conv.], "N/A")</f>
        <v>N/A</v>
      </c>
      <c r="L267" s="14" t="str">
        <f>IF(ISNUMBER(MarketingData[Sales / Conv]), IF(MarketingData[Sales / Conv]&gt;200, "high", IF(MarketingData[Sales / Conv]&gt;75,"medium","low")),"N/A")</f>
        <v>N/A</v>
      </c>
    </row>
    <row r="268" spans="1:12" x14ac:dyDescent="0.3">
      <c r="A268" t="s">
        <v>288</v>
      </c>
      <c r="B268" t="s">
        <v>10</v>
      </c>
      <c r="C268" t="s">
        <v>8</v>
      </c>
      <c r="D268" s="13">
        <v>42370</v>
      </c>
      <c r="E268">
        <v>0</v>
      </c>
      <c r="F268">
        <v>0</v>
      </c>
      <c r="G268" s="14">
        <v>0</v>
      </c>
      <c r="H268" s="14">
        <v>1.35</v>
      </c>
      <c r="I268" s="17" t="str">
        <f>IF(MarketingData[Signups]&gt;0,H268/E268,"N/A")</f>
        <v>N/A</v>
      </c>
      <c r="J268" s="17" t="str">
        <f>IF(ISNUMBER(MarketingData[Cost / Signup]), IF(MarketingData[Cost / Signup]&gt;1.5,"high",IF(MarketingData[Cost / Signup]&gt;0.5,"medium","low")),"unsuccessful")</f>
        <v>unsuccessful</v>
      </c>
      <c r="K268" s="14" t="str">
        <f>IF(MarketingData[Conv.]&gt;0, MarketingData[Sales]/MarketingData[Conv.], "N/A")</f>
        <v>N/A</v>
      </c>
      <c r="L268" s="14" t="str">
        <f>IF(ISNUMBER(MarketingData[Sales / Conv]), IF(MarketingData[Sales / Conv]&gt;200, "high", IF(MarketingData[Sales / Conv]&gt;75,"medium","low")),"N/A")</f>
        <v>N/A</v>
      </c>
    </row>
    <row r="269" spans="1:12" x14ac:dyDescent="0.3">
      <c r="A269" t="s">
        <v>289</v>
      </c>
      <c r="B269" t="s">
        <v>16</v>
      </c>
      <c r="C269" t="s">
        <v>8</v>
      </c>
      <c r="D269" s="13">
        <v>42370</v>
      </c>
      <c r="E269">
        <v>4</v>
      </c>
      <c r="F269">
        <v>0</v>
      </c>
      <c r="G269" s="14">
        <v>0</v>
      </c>
      <c r="H269" s="14">
        <v>5.75</v>
      </c>
      <c r="I269" s="17">
        <f>IF(MarketingData[Signups]&gt;0,H269/E269,"N/A")</f>
        <v>1.4375</v>
      </c>
      <c r="J269" s="17" t="str">
        <f>IF(ISNUMBER(MarketingData[Cost / Signup]), IF(MarketingData[Cost / Signup]&gt;1.5,"high",IF(MarketingData[Cost / Signup]&gt;0.5,"medium","low")),"unsuccessful")</f>
        <v>medium</v>
      </c>
      <c r="K269" s="14" t="str">
        <f>IF(MarketingData[Conv.]&gt;0, MarketingData[Sales]/MarketingData[Conv.], "N/A")</f>
        <v>N/A</v>
      </c>
      <c r="L269" s="14" t="str">
        <f>IF(ISNUMBER(MarketingData[Sales / Conv]), IF(MarketingData[Sales / Conv]&gt;200, "high", IF(MarketingData[Sales / Conv]&gt;75,"medium","low")),"N/A")</f>
        <v>N/A</v>
      </c>
    </row>
    <row r="270" spans="1:12" x14ac:dyDescent="0.3">
      <c r="A270" t="s">
        <v>290</v>
      </c>
      <c r="B270" t="s">
        <v>16</v>
      </c>
      <c r="C270" t="s">
        <v>8</v>
      </c>
      <c r="D270" s="13">
        <v>42401</v>
      </c>
      <c r="E270">
        <v>14</v>
      </c>
      <c r="F270">
        <v>0</v>
      </c>
      <c r="G270" s="14">
        <v>0</v>
      </c>
      <c r="H270" s="14">
        <v>7.87</v>
      </c>
      <c r="I270" s="17">
        <f>IF(MarketingData[Signups]&gt;0,H270/E270,"N/A")</f>
        <v>0.56214285714285717</v>
      </c>
      <c r="J270" s="17" t="str">
        <f>IF(ISNUMBER(MarketingData[Cost / Signup]), IF(MarketingData[Cost / Signup]&gt;1.5,"high",IF(MarketingData[Cost / Signup]&gt;0.5,"medium","low")),"unsuccessful")</f>
        <v>medium</v>
      </c>
      <c r="K270" s="14" t="str">
        <f>IF(MarketingData[Conv.]&gt;0, MarketingData[Sales]/MarketingData[Conv.], "N/A")</f>
        <v>N/A</v>
      </c>
      <c r="L270" s="14" t="str">
        <f>IF(ISNUMBER(MarketingData[Sales / Conv]), IF(MarketingData[Sales / Conv]&gt;200, "high", IF(MarketingData[Sales / Conv]&gt;75,"medium","low")),"N/A")</f>
        <v>N/A</v>
      </c>
    </row>
    <row r="271" spans="1:12" x14ac:dyDescent="0.3">
      <c r="A271" t="s">
        <v>291</v>
      </c>
      <c r="B271" t="s">
        <v>16</v>
      </c>
      <c r="C271" t="s">
        <v>3</v>
      </c>
      <c r="D271" s="13">
        <v>42370</v>
      </c>
      <c r="E271">
        <v>20</v>
      </c>
      <c r="F271">
        <v>0</v>
      </c>
      <c r="G271" s="14">
        <v>0</v>
      </c>
      <c r="H271" s="14">
        <v>10.1</v>
      </c>
      <c r="I271" s="17">
        <f>IF(MarketingData[Signups]&gt;0,H271/E271,"N/A")</f>
        <v>0.505</v>
      </c>
      <c r="J271" s="17" t="str">
        <f>IF(ISNUMBER(MarketingData[Cost / Signup]), IF(MarketingData[Cost / Signup]&gt;1.5,"high",IF(MarketingData[Cost / Signup]&gt;0.5,"medium","low")),"unsuccessful")</f>
        <v>medium</v>
      </c>
      <c r="K271" s="14" t="str">
        <f>IF(MarketingData[Conv.]&gt;0, MarketingData[Sales]/MarketingData[Conv.], "N/A")</f>
        <v>N/A</v>
      </c>
      <c r="L271" s="14" t="str">
        <f>IF(ISNUMBER(MarketingData[Sales / Conv]), IF(MarketingData[Sales / Conv]&gt;200, "high", IF(MarketingData[Sales / Conv]&gt;75,"medium","low")),"N/A")</f>
        <v>N/A</v>
      </c>
    </row>
    <row r="272" spans="1:12" x14ac:dyDescent="0.3">
      <c r="A272" t="s">
        <v>292</v>
      </c>
      <c r="B272" t="s">
        <v>16</v>
      </c>
      <c r="C272" t="s">
        <v>3</v>
      </c>
      <c r="D272" s="13">
        <v>42401</v>
      </c>
      <c r="E272">
        <v>21</v>
      </c>
      <c r="F272">
        <v>0</v>
      </c>
      <c r="G272" s="14">
        <v>0</v>
      </c>
      <c r="H272" s="14">
        <v>26.08</v>
      </c>
      <c r="I272" s="17">
        <f>IF(MarketingData[Signups]&gt;0,H272/E272,"N/A")</f>
        <v>1.2419047619047618</v>
      </c>
      <c r="J272" s="17" t="str">
        <f>IF(ISNUMBER(MarketingData[Cost / Signup]), IF(MarketingData[Cost / Signup]&gt;1.5,"high",IF(MarketingData[Cost / Signup]&gt;0.5,"medium","low")),"unsuccessful")</f>
        <v>medium</v>
      </c>
      <c r="K272" s="14" t="str">
        <f>IF(MarketingData[Conv.]&gt;0, MarketingData[Sales]/MarketingData[Conv.], "N/A")</f>
        <v>N/A</v>
      </c>
      <c r="L272" s="14" t="str">
        <f>IF(ISNUMBER(MarketingData[Sales / Conv]), IF(MarketingData[Sales / Conv]&gt;200, "high", IF(MarketingData[Sales / Conv]&gt;75,"medium","low")),"N/A")</f>
        <v>N/A</v>
      </c>
    </row>
    <row r="273" spans="1:12" x14ac:dyDescent="0.3">
      <c r="A273" t="s">
        <v>293</v>
      </c>
      <c r="B273" t="s">
        <v>16</v>
      </c>
      <c r="C273" t="s">
        <v>3</v>
      </c>
      <c r="D273" s="13">
        <v>42430</v>
      </c>
      <c r="E273">
        <v>15</v>
      </c>
      <c r="F273">
        <v>0</v>
      </c>
      <c r="G273" s="14">
        <v>0</v>
      </c>
      <c r="H273" s="14">
        <v>13.25</v>
      </c>
      <c r="I273" s="17">
        <f>IF(MarketingData[Signups]&gt;0,H273/E273,"N/A")</f>
        <v>0.8833333333333333</v>
      </c>
      <c r="J273" s="17" t="str">
        <f>IF(ISNUMBER(MarketingData[Cost / Signup]), IF(MarketingData[Cost / Signup]&gt;1.5,"high",IF(MarketingData[Cost / Signup]&gt;0.5,"medium","low")),"unsuccessful")</f>
        <v>medium</v>
      </c>
      <c r="K273" s="14" t="str">
        <f>IF(MarketingData[Conv.]&gt;0, MarketingData[Sales]/MarketingData[Conv.], "N/A")</f>
        <v>N/A</v>
      </c>
      <c r="L273" s="14" t="str">
        <f>IF(ISNUMBER(MarketingData[Sales / Conv]), IF(MarketingData[Sales / Conv]&gt;200, "high", IF(MarketingData[Sales / Conv]&gt;75,"medium","low")),"N/A")</f>
        <v>N/A</v>
      </c>
    </row>
    <row r="274" spans="1:12" x14ac:dyDescent="0.3">
      <c r="A274" t="s">
        <v>294</v>
      </c>
      <c r="B274" t="s">
        <v>14</v>
      </c>
      <c r="C274" t="s">
        <v>8</v>
      </c>
      <c r="D274" s="13">
        <v>42370</v>
      </c>
      <c r="E274">
        <v>4</v>
      </c>
      <c r="F274">
        <v>0</v>
      </c>
      <c r="G274" s="14">
        <v>0</v>
      </c>
      <c r="H274" s="14">
        <v>1.58</v>
      </c>
      <c r="I274" s="17">
        <f>IF(MarketingData[Signups]&gt;0,H274/E274,"N/A")</f>
        <v>0.39500000000000002</v>
      </c>
      <c r="J274" s="17" t="str">
        <f>IF(ISNUMBER(MarketingData[Cost / Signup]), IF(MarketingData[Cost / Signup]&gt;1.5,"high",IF(MarketingData[Cost / Signup]&gt;0.5,"medium","low")),"unsuccessful")</f>
        <v>low</v>
      </c>
      <c r="K274" s="14" t="str">
        <f>IF(MarketingData[Conv.]&gt;0, MarketingData[Sales]/MarketingData[Conv.], "N/A")</f>
        <v>N/A</v>
      </c>
      <c r="L274" s="14" t="str">
        <f>IF(ISNUMBER(MarketingData[Sales / Conv]), IF(MarketingData[Sales / Conv]&gt;200, "high", IF(MarketingData[Sales / Conv]&gt;75,"medium","low")),"N/A")</f>
        <v>N/A</v>
      </c>
    </row>
    <row r="275" spans="1:12" x14ac:dyDescent="0.3">
      <c r="A275" t="s">
        <v>295</v>
      </c>
      <c r="B275" t="s">
        <v>14</v>
      </c>
      <c r="C275" t="s">
        <v>8</v>
      </c>
      <c r="D275" s="13">
        <v>42430</v>
      </c>
      <c r="E275">
        <v>139</v>
      </c>
      <c r="F275">
        <v>0</v>
      </c>
      <c r="G275" s="14">
        <v>0</v>
      </c>
      <c r="H275" s="14">
        <v>50.34</v>
      </c>
      <c r="I275" s="17">
        <f>IF(MarketingData[Signups]&gt;0,H275/E275,"N/A")</f>
        <v>0.36215827338129497</v>
      </c>
      <c r="J275" s="17" t="str">
        <f>IF(ISNUMBER(MarketingData[Cost / Signup]), IF(MarketingData[Cost / Signup]&gt;1.5,"high",IF(MarketingData[Cost / Signup]&gt;0.5,"medium","low")),"unsuccessful")</f>
        <v>low</v>
      </c>
      <c r="K275" s="14" t="str">
        <f>IF(MarketingData[Conv.]&gt;0, MarketingData[Sales]/MarketingData[Conv.], "N/A")</f>
        <v>N/A</v>
      </c>
      <c r="L275" s="14" t="str">
        <f>IF(ISNUMBER(MarketingData[Sales / Conv]), IF(MarketingData[Sales / Conv]&gt;200, "high", IF(MarketingData[Sales / Conv]&gt;75,"medium","low")),"N/A")</f>
        <v>N/A</v>
      </c>
    </row>
    <row r="276" spans="1:12" x14ac:dyDescent="0.3">
      <c r="A276" t="s">
        <v>296</v>
      </c>
      <c r="B276" t="s">
        <v>10</v>
      </c>
      <c r="C276" t="s">
        <v>6</v>
      </c>
      <c r="D276" s="13">
        <v>42430</v>
      </c>
      <c r="E276">
        <v>13</v>
      </c>
      <c r="F276">
        <v>0</v>
      </c>
      <c r="G276" s="14">
        <v>0</v>
      </c>
      <c r="H276" s="14">
        <v>2.27</v>
      </c>
      <c r="I276" s="17">
        <f>IF(MarketingData[Signups]&gt;0,H276/E276,"N/A")</f>
        <v>0.17461538461538462</v>
      </c>
      <c r="J276" s="17" t="str">
        <f>IF(ISNUMBER(MarketingData[Cost / Signup]), IF(MarketingData[Cost / Signup]&gt;1.5,"high",IF(MarketingData[Cost / Signup]&gt;0.5,"medium","low")),"unsuccessful")</f>
        <v>low</v>
      </c>
      <c r="K276" s="14" t="str">
        <f>IF(MarketingData[Conv.]&gt;0, MarketingData[Sales]/MarketingData[Conv.], "N/A")</f>
        <v>N/A</v>
      </c>
      <c r="L276" s="14" t="str">
        <f>IF(ISNUMBER(MarketingData[Sales / Conv]), IF(MarketingData[Sales / Conv]&gt;200, "high", IF(MarketingData[Sales / Conv]&gt;75,"medium","low")),"N/A")</f>
        <v>N/A</v>
      </c>
    </row>
    <row r="277" spans="1:12" x14ac:dyDescent="0.3">
      <c r="A277" t="s">
        <v>297</v>
      </c>
      <c r="B277" t="s">
        <v>10</v>
      </c>
      <c r="C277" t="s">
        <v>8</v>
      </c>
      <c r="D277" s="13">
        <v>42430</v>
      </c>
      <c r="E277">
        <v>51</v>
      </c>
      <c r="F277">
        <v>0</v>
      </c>
      <c r="G277" s="14">
        <v>0</v>
      </c>
      <c r="H277" s="14">
        <v>73.72</v>
      </c>
      <c r="I277" s="17">
        <f>IF(MarketingData[Signups]&gt;0,H277/E277,"N/A")</f>
        <v>1.4454901960784314</v>
      </c>
      <c r="J277" s="17" t="str">
        <f>IF(ISNUMBER(MarketingData[Cost / Signup]), IF(MarketingData[Cost / Signup]&gt;1.5,"high",IF(MarketingData[Cost / Signup]&gt;0.5,"medium","low")),"unsuccessful")</f>
        <v>medium</v>
      </c>
      <c r="K277" s="14" t="str">
        <f>IF(MarketingData[Conv.]&gt;0, MarketingData[Sales]/MarketingData[Conv.], "N/A")</f>
        <v>N/A</v>
      </c>
      <c r="L277" s="14" t="str">
        <f>IF(ISNUMBER(MarketingData[Sales / Conv]), IF(MarketingData[Sales / Conv]&gt;200, "high", IF(MarketingData[Sales / Conv]&gt;75,"medium","low")),"N/A")</f>
        <v>N/A</v>
      </c>
    </row>
    <row r="278" spans="1:12" x14ac:dyDescent="0.3">
      <c r="A278" t="s">
        <v>298</v>
      </c>
      <c r="B278" t="s">
        <v>10</v>
      </c>
      <c r="C278" t="s">
        <v>4</v>
      </c>
      <c r="D278" s="13">
        <v>42401</v>
      </c>
      <c r="E278">
        <v>110</v>
      </c>
      <c r="F278">
        <v>0</v>
      </c>
      <c r="G278" s="14">
        <v>0</v>
      </c>
      <c r="H278" s="14">
        <v>123.16</v>
      </c>
      <c r="I278" s="17">
        <f>IF(MarketingData[Signups]&gt;0,H278/E278,"N/A")</f>
        <v>1.1196363636363635</v>
      </c>
      <c r="J278" s="17" t="str">
        <f>IF(ISNUMBER(MarketingData[Cost / Signup]), IF(MarketingData[Cost / Signup]&gt;1.5,"high",IF(MarketingData[Cost / Signup]&gt;0.5,"medium","low")),"unsuccessful")</f>
        <v>medium</v>
      </c>
      <c r="K278" s="14" t="str">
        <f>IF(MarketingData[Conv.]&gt;0, MarketingData[Sales]/MarketingData[Conv.], "N/A")</f>
        <v>N/A</v>
      </c>
      <c r="L278" s="14" t="str">
        <f>IF(ISNUMBER(MarketingData[Sales / Conv]), IF(MarketingData[Sales / Conv]&gt;200, "high", IF(MarketingData[Sales / Conv]&gt;75,"medium","low")),"N/A")</f>
        <v>N/A</v>
      </c>
    </row>
    <row r="279" spans="1:12" x14ac:dyDescent="0.3">
      <c r="A279" t="s">
        <v>299</v>
      </c>
      <c r="B279" t="s">
        <v>16</v>
      </c>
      <c r="C279" t="s">
        <v>3</v>
      </c>
      <c r="D279" s="13">
        <v>42370</v>
      </c>
      <c r="E279">
        <v>0</v>
      </c>
      <c r="F279">
        <v>0</v>
      </c>
      <c r="G279" s="14">
        <v>0</v>
      </c>
      <c r="H279" s="14">
        <v>3.68</v>
      </c>
      <c r="I279" s="17" t="str">
        <f>IF(MarketingData[Signups]&gt;0,H279/E279,"N/A")</f>
        <v>N/A</v>
      </c>
      <c r="J279" s="17" t="str">
        <f>IF(ISNUMBER(MarketingData[Cost / Signup]), IF(MarketingData[Cost / Signup]&gt;1.5,"high",IF(MarketingData[Cost / Signup]&gt;0.5,"medium","low")),"unsuccessful")</f>
        <v>unsuccessful</v>
      </c>
      <c r="K279" s="14" t="str">
        <f>IF(MarketingData[Conv.]&gt;0, MarketingData[Sales]/MarketingData[Conv.], "N/A")</f>
        <v>N/A</v>
      </c>
      <c r="L279" s="14" t="str">
        <f>IF(ISNUMBER(MarketingData[Sales / Conv]), IF(MarketingData[Sales / Conv]&gt;200, "high", IF(MarketingData[Sales / Conv]&gt;75,"medium","low")),"N/A")</f>
        <v>N/A</v>
      </c>
    </row>
    <row r="280" spans="1:12" x14ac:dyDescent="0.3">
      <c r="A280" t="s">
        <v>300</v>
      </c>
      <c r="B280" t="s">
        <v>16</v>
      </c>
      <c r="C280" t="s">
        <v>3</v>
      </c>
      <c r="D280" s="13">
        <v>42401</v>
      </c>
      <c r="E280">
        <v>21</v>
      </c>
      <c r="F280">
        <v>0</v>
      </c>
      <c r="G280" s="14">
        <v>0</v>
      </c>
      <c r="H280" s="14">
        <v>5.64</v>
      </c>
      <c r="I280" s="17">
        <f>IF(MarketingData[Signups]&gt;0,H280/E280,"N/A")</f>
        <v>0.26857142857142857</v>
      </c>
      <c r="J280" s="17" t="str">
        <f>IF(ISNUMBER(MarketingData[Cost / Signup]), IF(MarketingData[Cost / Signup]&gt;1.5,"high",IF(MarketingData[Cost / Signup]&gt;0.5,"medium","low")),"unsuccessful")</f>
        <v>low</v>
      </c>
      <c r="K280" s="14" t="str">
        <f>IF(MarketingData[Conv.]&gt;0, MarketingData[Sales]/MarketingData[Conv.], "N/A")</f>
        <v>N/A</v>
      </c>
      <c r="L280" s="14" t="str">
        <f>IF(ISNUMBER(MarketingData[Sales / Conv]), IF(MarketingData[Sales / Conv]&gt;200, "high", IF(MarketingData[Sales / Conv]&gt;75,"medium","low")),"N/A")</f>
        <v>N/A</v>
      </c>
    </row>
    <row r="281" spans="1:12" x14ac:dyDescent="0.3">
      <c r="A281" t="s">
        <v>301</v>
      </c>
      <c r="B281" t="s">
        <v>16</v>
      </c>
      <c r="C281" t="s">
        <v>3</v>
      </c>
      <c r="D281" s="13">
        <v>42370</v>
      </c>
      <c r="E281">
        <v>3</v>
      </c>
      <c r="F281">
        <v>0</v>
      </c>
      <c r="G281" s="14">
        <v>0</v>
      </c>
      <c r="H281" s="14">
        <v>10.28</v>
      </c>
      <c r="I281" s="17">
        <f>IF(MarketingData[Signups]&gt;0,H281/E281,"N/A")</f>
        <v>3.4266666666666663</v>
      </c>
      <c r="J281" s="17" t="str">
        <f>IF(ISNUMBER(MarketingData[Cost / Signup]), IF(MarketingData[Cost / Signup]&gt;1.5,"high",IF(MarketingData[Cost / Signup]&gt;0.5,"medium","low")),"unsuccessful")</f>
        <v>high</v>
      </c>
      <c r="K281" s="14" t="str">
        <f>IF(MarketingData[Conv.]&gt;0, MarketingData[Sales]/MarketingData[Conv.], "N/A")</f>
        <v>N/A</v>
      </c>
      <c r="L281" s="14" t="str">
        <f>IF(ISNUMBER(MarketingData[Sales / Conv]), IF(MarketingData[Sales / Conv]&gt;200, "high", IF(MarketingData[Sales / Conv]&gt;75,"medium","low")),"N/A")</f>
        <v>N/A</v>
      </c>
    </row>
    <row r="282" spans="1:12" x14ac:dyDescent="0.3">
      <c r="A282" t="s">
        <v>302</v>
      </c>
      <c r="B282" t="s">
        <v>16</v>
      </c>
      <c r="C282" t="s">
        <v>3</v>
      </c>
      <c r="D282" s="13">
        <v>42430</v>
      </c>
      <c r="E282">
        <v>19</v>
      </c>
      <c r="F282">
        <v>0</v>
      </c>
      <c r="G282" s="14">
        <v>0</v>
      </c>
      <c r="H282" s="14">
        <v>39.049999999999997</v>
      </c>
      <c r="I282" s="17">
        <f>IF(MarketingData[Signups]&gt;0,H282/E282,"N/A")</f>
        <v>2.0552631578947369</v>
      </c>
      <c r="J282" s="17" t="str">
        <f>IF(ISNUMBER(MarketingData[Cost / Signup]), IF(MarketingData[Cost / Signup]&gt;1.5,"high",IF(MarketingData[Cost / Signup]&gt;0.5,"medium","low")),"unsuccessful")</f>
        <v>high</v>
      </c>
      <c r="K282" s="14" t="str">
        <f>IF(MarketingData[Conv.]&gt;0, MarketingData[Sales]/MarketingData[Conv.], "N/A")</f>
        <v>N/A</v>
      </c>
      <c r="L282" s="14" t="str">
        <f>IF(ISNUMBER(MarketingData[Sales / Conv]), IF(MarketingData[Sales / Conv]&gt;200, "high", IF(MarketingData[Sales / Conv]&gt;75,"medium","low")),"N/A")</f>
        <v>N/A</v>
      </c>
    </row>
    <row r="283" spans="1:12" x14ac:dyDescent="0.3">
      <c r="A283" t="s">
        <v>303</v>
      </c>
      <c r="B283" t="s">
        <v>10</v>
      </c>
      <c r="C283" t="s">
        <v>4</v>
      </c>
      <c r="D283" s="13">
        <v>42401</v>
      </c>
      <c r="E283">
        <v>17</v>
      </c>
      <c r="F283">
        <v>0</v>
      </c>
      <c r="G283" s="14">
        <v>0</v>
      </c>
      <c r="H283" s="14">
        <v>1.9</v>
      </c>
      <c r="I283" s="17">
        <f>IF(MarketingData[Signups]&gt;0,H283/E283,"N/A")</f>
        <v>0.11176470588235293</v>
      </c>
      <c r="J283" s="17" t="str">
        <f>IF(ISNUMBER(MarketingData[Cost / Signup]), IF(MarketingData[Cost / Signup]&gt;1.5,"high",IF(MarketingData[Cost / Signup]&gt;0.5,"medium","low")),"unsuccessful")</f>
        <v>low</v>
      </c>
      <c r="K283" s="14" t="str">
        <f>IF(MarketingData[Conv.]&gt;0, MarketingData[Sales]/MarketingData[Conv.], "N/A")</f>
        <v>N/A</v>
      </c>
      <c r="L283" s="14" t="str">
        <f>IF(ISNUMBER(MarketingData[Sales / Conv]), IF(MarketingData[Sales / Conv]&gt;200, "high", IF(MarketingData[Sales / Conv]&gt;75,"medium","low")),"N/A")</f>
        <v>N/A</v>
      </c>
    </row>
    <row r="284" spans="1:12" x14ac:dyDescent="0.3">
      <c r="A284" t="s">
        <v>304</v>
      </c>
      <c r="B284" t="s">
        <v>10</v>
      </c>
      <c r="C284" t="s">
        <v>4</v>
      </c>
      <c r="D284" s="13">
        <v>42430</v>
      </c>
      <c r="E284">
        <v>8</v>
      </c>
      <c r="F284">
        <v>0</v>
      </c>
      <c r="G284" s="14">
        <v>0</v>
      </c>
      <c r="H284" s="14">
        <v>1.53</v>
      </c>
      <c r="I284" s="17">
        <f>IF(MarketingData[Signups]&gt;0,H284/E284,"N/A")</f>
        <v>0.19125</v>
      </c>
      <c r="J284" s="17" t="str">
        <f>IF(ISNUMBER(MarketingData[Cost / Signup]), IF(MarketingData[Cost / Signup]&gt;1.5,"high",IF(MarketingData[Cost / Signup]&gt;0.5,"medium","low")),"unsuccessful")</f>
        <v>low</v>
      </c>
      <c r="K284" s="14" t="str">
        <f>IF(MarketingData[Conv.]&gt;0, MarketingData[Sales]/MarketingData[Conv.], "N/A")</f>
        <v>N/A</v>
      </c>
      <c r="L284" s="14" t="str">
        <f>IF(ISNUMBER(MarketingData[Sales / Conv]), IF(MarketingData[Sales / Conv]&gt;200, "high", IF(MarketingData[Sales / Conv]&gt;75,"medium","low")),"N/A")</f>
        <v>N/A</v>
      </c>
    </row>
    <row r="285" spans="1:12" x14ac:dyDescent="0.3">
      <c r="A285" t="s">
        <v>305</v>
      </c>
      <c r="B285" t="s">
        <v>16</v>
      </c>
      <c r="C285" t="s">
        <v>4</v>
      </c>
      <c r="D285" s="13">
        <v>42430</v>
      </c>
      <c r="E285">
        <v>44</v>
      </c>
      <c r="F285">
        <v>0</v>
      </c>
      <c r="G285" s="14">
        <v>0</v>
      </c>
      <c r="H285" s="14">
        <v>18.03</v>
      </c>
      <c r="I285" s="17">
        <f>IF(MarketingData[Signups]&gt;0,H285/E285,"N/A")</f>
        <v>0.40977272727272729</v>
      </c>
      <c r="J285" s="17" t="str">
        <f>IF(ISNUMBER(MarketingData[Cost / Signup]), IF(MarketingData[Cost / Signup]&gt;1.5,"high",IF(MarketingData[Cost / Signup]&gt;0.5,"medium","low")),"unsuccessful")</f>
        <v>low</v>
      </c>
      <c r="K285" s="14" t="str">
        <f>IF(MarketingData[Conv.]&gt;0, MarketingData[Sales]/MarketingData[Conv.], "N/A")</f>
        <v>N/A</v>
      </c>
      <c r="L285" s="14" t="str">
        <f>IF(ISNUMBER(MarketingData[Sales / Conv]), IF(MarketingData[Sales / Conv]&gt;200, "high", IF(MarketingData[Sales / Conv]&gt;75,"medium","low")),"N/A")</f>
        <v>N/A</v>
      </c>
    </row>
    <row r="286" spans="1:12" x14ac:dyDescent="0.3">
      <c r="A286" t="s">
        <v>306</v>
      </c>
      <c r="B286" t="s">
        <v>10</v>
      </c>
      <c r="C286" t="s">
        <v>4</v>
      </c>
      <c r="D286" s="13">
        <v>42370</v>
      </c>
      <c r="E286">
        <v>93</v>
      </c>
      <c r="F286">
        <v>0</v>
      </c>
      <c r="G286" s="14">
        <v>0</v>
      </c>
      <c r="H286" s="14">
        <v>27.55</v>
      </c>
      <c r="I286" s="17">
        <f>IF(MarketingData[Signups]&gt;0,H286/E286,"N/A")</f>
        <v>0.29623655913978497</v>
      </c>
      <c r="J286" s="17" t="str">
        <f>IF(ISNUMBER(MarketingData[Cost / Signup]), IF(MarketingData[Cost / Signup]&gt;1.5,"high",IF(MarketingData[Cost / Signup]&gt;0.5,"medium","low")),"unsuccessful")</f>
        <v>low</v>
      </c>
      <c r="K286" s="14" t="str">
        <f>IF(MarketingData[Conv.]&gt;0, MarketingData[Sales]/MarketingData[Conv.], "N/A")</f>
        <v>N/A</v>
      </c>
      <c r="L286" s="14" t="str">
        <f>IF(ISNUMBER(MarketingData[Sales / Conv]), IF(MarketingData[Sales / Conv]&gt;200, "high", IF(MarketingData[Sales / Conv]&gt;75,"medium","low")),"N/A")</f>
        <v>N/A</v>
      </c>
    </row>
    <row r="287" spans="1:12" x14ac:dyDescent="0.3">
      <c r="A287" t="s">
        <v>307</v>
      </c>
      <c r="B287" t="s">
        <v>10</v>
      </c>
      <c r="C287" t="s">
        <v>4</v>
      </c>
      <c r="D287" s="13">
        <v>42401</v>
      </c>
      <c r="E287">
        <v>7</v>
      </c>
      <c r="F287">
        <v>0</v>
      </c>
      <c r="G287" s="14">
        <v>0</v>
      </c>
      <c r="H287" s="14">
        <v>18.5</v>
      </c>
      <c r="I287" s="17">
        <f>IF(MarketingData[Signups]&gt;0,H287/E287,"N/A")</f>
        <v>2.6428571428571428</v>
      </c>
      <c r="J287" s="17" t="str">
        <f>IF(ISNUMBER(MarketingData[Cost / Signup]), IF(MarketingData[Cost / Signup]&gt;1.5,"high",IF(MarketingData[Cost / Signup]&gt;0.5,"medium","low")),"unsuccessful")</f>
        <v>high</v>
      </c>
      <c r="K287" s="14" t="str">
        <f>IF(MarketingData[Conv.]&gt;0, MarketingData[Sales]/MarketingData[Conv.], "N/A")</f>
        <v>N/A</v>
      </c>
      <c r="L287" s="14" t="str">
        <f>IF(ISNUMBER(MarketingData[Sales / Conv]), IF(MarketingData[Sales / Conv]&gt;200, "high", IF(MarketingData[Sales / Conv]&gt;75,"medium","low")),"N/A")</f>
        <v>N/A</v>
      </c>
    </row>
    <row r="288" spans="1:12" x14ac:dyDescent="0.3">
      <c r="A288" t="s">
        <v>308</v>
      </c>
      <c r="B288" t="s">
        <v>16</v>
      </c>
      <c r="C288" t="s">
        <v>8</v>
      </c>
      <c r="D288" s="13">
        <v>42370</v>
      </c>
      <c r="E288">
        <v>36</v>
      </c>
      <c r="F288">
        <v>0</v>
      </c>
      <c r="G288" s="14">
        <v>0</v>
      </c>
      <c r="H288" s="14">
        <v>53.66</v>
      </c>
      <c r="I288" s="17">
        <f>IF(MarketingData[Signups]&gt;0,H288/E288,"N/A")</f>
        <v>1.4905555555555554</v>
      </c>
      <c r="J288" s="17" t="str">
        <f>IF(ISNUMBER(MarketingData[Cost / Signup]), IF(MarketingData[Cost / Signup]&gt;1.5,"high",IF(MarketingData[Cost / Signup]&gt;0.5,"medium","low")),"unsuccessful")</f>
        <v>medium</v>
      </c>
      <c r="K288" s="14" t="str">
        <f>IF(MarketingData[Conv.]&gt;0, MarketingData[Sales]/MarketingData[Conv.], "N/A")</f>
        <v>N/A</v>
      </c>
      <c r="L288" s="14" t="str">
        <f>IF(ISNUMBER(MarketingData[Sales / Conv]), IF(MarketingData[Sales / Conv]&gt;200, "high", IF(MarketingData[Sales / Conv]&gt;75,"medium","low")),"N/A")</f>
        <v>N/A</v>
      </c>
    </row>
    <row r="289" spans="1:12" x14ac:dyDescent="0.3">
      <c r="A289" t="s">
        <v>309</v>
      </c>
      <c r="B289" t="s">
        <v>16</v>
      </c>
      <c r="C289" t="s">
        <v>3</v>
      </c>
      <c r="D289" s="13">
        <v>42370</v>
      </c>
      <c r="E289">
        <v>3</v>
      </c>
      <c r="F289">
        <v>0</v>
      </c>
      <c r="G289" s="14">
        <v>0</v>
      </c>
      <c r="H289" s="14">
        <v>4.25</v>
      </c>
      <c r="I289" s="17">
        <f>IF(MarketingData[Signups]&gt;0,H289/E289,"N/A")</f>
        <v>1.4166666666666667</v>
      </c>
      <c r="J289" s="17" t="str">
        <f>IF(ISNUMBER(MarketingData[Cost / Signup]), IF(MarketingData[Cost / Signup]&gt;1.5,"high",IF(MarketingData[Cost / Signup]&gt;0.5,"medium","low")),"unsuccessful")</f>
        <v>medium</v>
      </c>
      <c r="K289" s="14" t="str">
        <f>IF(MarketingData[Conv.]&gt;0, MarketingData[Sales]/MarketingData[Conv.], "N/A")</f>
        <v>N/A</v>
      </c>
      <c r="L289" s="14" t="str">
        <f>IF(ISNUMBER(MarketingData[Sales / Conv]), IF(MarketingData[Sales / Conv]&gt;200, "high", IF(MarketingData[Sales / Conv]&gt;75,"medium","low")),"N/A")</f>
        <v>N/A</v>
      </c>
    </row>
    <row r="290" spans="1:12" x14ac:dyDescent="0.3">
      <c r="A290" t="s">
        <v>310</v>
      </c>
      <c r="B290" t="s">
        <v>14</v>
      </c>
      <c r="C290" t="s">
        <v>8</v>
      </c>
      <c r="D290" s="13">
        <v>42370</v>
      </c>
      <c r="E290">
        <v>8</v>
      </c>
      <c r="F290">
        <v>0</v>
      </c>
      <c r="G290" s="14">
        <v>0</v>
      </c>
      <c r="H290" s="14">
        <v>6.08</v>
      </c>
      <c r="I290" s="17">
        <f>IF(MarketingData[Signups]&gt;0,H290/E290,"N/A")</f>
        <v>0.76</v>
      </c>
      <c r="J290" s="17" t="str">
        <f>IF(ISNUMBER(MarketingData[Cost / Signup]), IF(MarketingData[Cost / Signup]&gt;1.5,"high",IF(MarketingData[Cost / Signup]&gt;0.5,"medium","low")),"unsuccessful")</f>
        <v>medium</v>
      </c>
      <c r="K290" s="14" t="str">
        <f>IF(MarketingData[Conv.]&gt;0, MarketingData[Sales]/MarketingData[Conv.], "N/A")</f>
        <v>N/A</v>
      </c>
      <c r="L290" s="14" t="str">
        <f>IF(ISNUMBER(MarketingData[Sales / Conv]), IF(MarketingData[Sales / Conv]&gt;200, "high", IF(MarketingData[Sales / Conv]&gt;75,"medium","low")),"N/A")</f>
        <v>N/A</v>
      </c>
    </row>
    <row r="291" spans="1:12" x14ac:dyDescent="0.3">
      <c r="A291" t="s">
        <v>311</v>
      </c>
      <c r="B291" t="s">
        <v>14</v>
      </c>
      <c r="C291" t="s">
        <v>8</v>
      </c>
      <c r="D291" s="13">
        <v>42370</v>
      </c>
      <c r="E291">
        <v>24</v>
      </c>
      <c r="F291">
        <v>0</v>
      </c>
      <c r="G291" s="14">
        <v>0</v>
      </c>
      <c r="H291" s="14">
        <v>40.4</v>
      </c>
      <c r="I291" s="17">
        <f>IF(MarketingData[Signups]&gt;0,H291/E291,"N/A")</f>
        <v>1.6833333333333333</v>
      </c>
      <c r="J291" s="17" t="str">
        <f>IF(ISNUMBER(MarketingData[Cost / Signup]), IF(MarketingData[Cost / Signup]&gt;1.5,"high",IF(MarketingData[Cost / Signup]&gt;0.5,"medium","low")),"unsuccessful")</f>
        <v>high</v>
      </c>
      <c r="K291" s="14" t="str">
        <f>IF(MarketingData[Conv.]&gt;0, MarketingData[Sales]/MarketingData[Conv.], "N/A")</f>
        <v>N/A</v>
      </c>
      <c r="L291" s="14" t="str">
        <f>IF(ISNUMBER(MarketingData[Sales / Conv]), IF(MarketingData[Sales / Conv]&gt;200, "high", IF(MarketingData[Sales / Conv]&gt;75,"medium","low")),"N/A")</f>
        <v>N/A</v>
      </c>
    </row>
    <row r="292" spans="1:12" x14ac:dyDescent="0.3">
      <c r="A292" t="s">
        <v>312</v>
      </c>
      <c r="B292" t="s">
        <v>14</v>
      </c>
      <c r="C292" t="s">
        <v>8</v>
      </c>
      <c r="D292" s="13">
        <v>42370</v>
      </c>
      <c r="E292">
        <v>23</v>
      </c>
      <c r="F292">
        <v>0</v>
      </c>
      <c r="G292" s="14">
        <v>0</v>
      </c>
      <c r="H292" s="14">
        <v>17.760000000000002</v>
      </c>
      <c r="I292" s="17">
        <f>IF(MarketingData[Signups]&gt;0,H292/E292,"N/A")</f>
        <v>0.77217391304347838</v>
      </c>
      <c r="J292" s="17" t="str">
        <f>IF(ISNUMBER(MarketingData[Cost / Signup]), IF(MarketingData[Cost / Signup]&gt;1.5,"high",IF(MarketingData[Cost / Signup]&gt;0.5,"medium","low")),"unsuccessful")</f>
        <v>medium</v>
      </c>
      <c r="K292" s="14" t="str">
        <f>IF(MarketingData[Conv.]&gt;0, MarketingData[Sales]/MarketingData[Conv.], "N/A")</f>
        <v>N/A</v>
      </c>
      <c r="L292" s="14" t="str">
        <f>IF(ISNUMBER(MarketingData[Sales / Conv]), IF(MarketingData[Sales / Conv]&gt;200, "high", IF(MarketingData[Sales / Conv]&gt;75,"medium","low")),"N/A")</f>
        <v>N/A</v>
      </c>
    </row>
    <row r="293" spans="1:12" x14ac:dyDescent="0.3">
      <c r="A293" t="s">
        <v>313</v>
      </c>
      <c r="B293" t="s">
        <v>14</v>
      </c>
      <c r="C293" t="s">
        <v>8</v>
      </c>
      <c r="D293" s="13">
        <v>42401</v>
      </c>
      <c r="E293">
        <v>12</v>
      </c>
      <c r="F293">
        <v>0</v>
      </c>
      <c r="G293" s="14">
        <v>0</v>
      </c>
      <c r="H293" s="14">
        <v>12.76</v>
      </c>
      <c r="I293" s="17">
        <f>IF(MarketingData[Signups]&gt;0,H293/E293,"N/A")</f>
        <v>1.0633333333333332</v>
      </c>
      <c r="J293" s="17" t="str">
        <f>IF(ISNUMBER(MarketingData[Cost / Signup]), IF(MarketingData[Cost / Signup]&gt;1.5,"high",IF(MarketingData[Cost / Signup]&gt;0.5,"medium","low")),"unsuccessful")</f>
        <v>medium</v>
      </c>
      <c r="K293" s="14" t="str">
        <f>IF(MarketingData[Conv.]&gt;0, MarketingData[Sales]/MarketingData[Conv.], "N/A")</f>
        <v>N/A</v>
      </c>
      <c r="L293" s="14" t="str">
        <f>IF(ISNUMBER(MarketingData[Sales / Conv]), IF(MarketingData[Sales / Conv]&gt;200, "high", IF(MarketingData[Sales / Conv]&gt;75,"medium","low")),"N/A")</f>
        <v>N/A</v>
      </c>
    </row>
    <row r="294" spans="1:12" x14ac:dyDescent="0.3">
      <c r="A294" t="s">
        <v>314</v>
      </c>
      <c r="B294" t="s">
        <v>14</v>
      </c>
      <c r="C294" t="s">
        <v>8</v>
      </c>
      <c r="D294" s="13">
        <v>42370</v>
      </c>
      <c r="E294">
        <v>129</v>
      </c>
      <c r="F294">
        <v>0</v>
      </c>
      <c r="G294" s="14">
        <v>0</v>
      </c>
      <c r="H294" s="14">
        <v>246.62</v>
      </c>
      <c r="I294" s="17">
        <f>IF(MarketingData[Signups]&gt;0,H294/E294,"N/A")</f>
        <v>1.9117829457364341</v>
      </c>
      <c r="J294" s="17" t="str">
        <f>IF(ISNUMBER(MarketingData[Cost / Signup]), IF(MarketingData[Cost / Signup]&gt;1.5,"high",IF(MarketingData[Cost / Signup]&gt;0.5,"medium","low")),"unsuccessful")</f>
        <v>high</v>
      </c>
      <c r="K294" s="14" t="str">
        <f>IF(MarketingData[Conv.]&gt;0, MarketingData[Sales]/MarketingData[Conv.], "N/A")</f>
        <v>N/A</v>
      </c>
      <c r="L294" s="14" t="str">
        <f>IF(ISNUMBER(MarketingData[Sales / Conv]), IF(MarketingData[Sales / Conv]&gt;200, "high", IF(MarketingData[Sales / Conv]&gt;75,"medium","low")),"N/A")</f>
        <v>N/A</v>
      </c>
    </row>
    <row r="295" spans="1:12" x14ac:dyDescent="0.3">
      <c r="A295" t="s">
        <v>315</v>
      </c>
      <c r="B295" t="s">
        <v>14</v>
      </c>
      <c r="C295" t="s">
        <v>8</v>
      </c>
      <c r="D295" s="13">
        <v>42430</v>
      </c>
      <c r="E295">
        <v>6</v>
      </c>
      <c r="F295">
        <v>0</v>
      </c>
      <c r="G295" s="14">
        <v>0</v>
      </c>
      <c r="H295" s="14">
        <v>9.3699999999999992</v>
      </c>
      <c r="I295" s="17">
        <f>IF(MarketingData[Signups]&gt;0,H295/E295,"N/A")</f>
        <v>1.5616666666666665</v>
      </c>
      <c r="J295" s="17" t="str">
        <f>IF(ISNUMBER(MarketingData[Cost / Signup]), IF(MarketingData[Cost / Signup]&gt;1.5,"high",IF(MarketingData[Cost / Signup]&gt;0.5,"medium","low")),"unsuccessful")</f>
        <v>high</v>
      </c>
      <c r="K295" s="14" t="str">
        <f>IF(MarketingData[Conv.]&gt;0, MarketingData[Sales]/MarketingData[Conv.], "N/A")</f>
        <v>N/A</v>
      </c>
      <c r="L295" s="14" t="str">
        <f>IF(ISNUMBER(MarketingData[Sales / Conv]), IF(MarketingData[Sales / Conv]&gt;200, "high", IF(MarketingData[Sales / Conv]&gt;75,"medium","low")),"N/A")</f>
        <v>N/A</v>
      </c>
    </row>
    <row r="296" spans="1:12" x14ac:dyDescent="0.3">
      <c r="A296" t="s">
        <v>316</v>
      </c>
      <c r="B296" t="s">
        <v>10</v>
      </c>
      <c r="C296" t="s">
        <v>4</v>
      </c>
      <c r="D296" s="13">
        <v>42370</v>
      </c>
      <c r="E296">
        <v>37</v>
      </c>
      <c r="F296">
        <v>0</v>
      </c>
      <c r="G296" s="14">
        <v>0</v>
      </c>
      <c r="H296" s="14">
        <v>42.4</v>
      </c>
      <c r="I296" s="17">
        <f>IF(MarketingData[Signups]&gt;0,H296/E296,"N/A")</f>
        <v>1.145945945945946</v>
      </c>
      <c r="J296" s="17" t="str">
        <f>IF(ISNUMBER(MarketingData[Cost / Signup]), IF(MarketingData[Cost / Signup]&gt;1.5,"high",IF(MarketingData[Cost / Signup]&gt;0.5,"medium","low")),"unsuccessful")</f>
        <v>medium</v>
      </c>
      <c r="K296" s="14" t="str">
        <f>IF(MarketingData[Conv.]&gt;0, MarketingData[Sales]/MarketingData[Conv.], "N/A")</f>
        <v>N/A</v>
      </c>
      <c r="L296" s="14" t="str">
        <f>IF(ISNUMBER(MarketingData[Sales / Conv]), IF(MarketingData[Sales / Conv]&gt;200, "high", IF(MarketingData[Sales / Conv]&gt;75,"medium","low")),"N/A")</f>
        <v>N/A</v>
      </c>
    </row>
    <row r="297" spans="1:12" x14ac:dyDescent="0.3">
      <c r="A297" t="s">
        <v>317</v>
      </c>
      <c r="B297" t="s">
        <v>16</v>
      </c>
      <c r="C297" t="s">
        <v>8</v>
      </c>
      <c r="D297" s="13">
        <v>42430</v>
      </c>
      <c r="E297">
        <v>41</v>
      </c>
      <c r="F297">
        <v>0</v>
      </c>
      <c r="G297" s="14">
        <v>0</v>
      </c>
      <c r="H297" s="14">
        <v>44.58</v>
      </c>
      <c r="I297" s="17">
        <f>IF(MarketingData[Signups]&gt;0,H297/E297,"N/A")</f>
        <v>1.0873170731707316</v>
      </c>
      <c r="J297" s="17" t="str">
        <f>IF(ISNUMBER(MarketingData[Cost / Signup]), IF(MarketingData[Cost / Signup]&gt;1.5,"high",IF(MarketingData[Cost / Signup]&gt;0.5,"medium","low")),"unsuccessful")</f>
        <v>medium</v>
      </c>
      <c r="K297" s="14" t="str">
        <f>IF(MarketingData[Conv.]&gt;0, MarketingData[Sales]/MarketingData[Conv.], "N/A")</f>
        <v>N/A</v>
      </c>
      <c r="L297" s="14" t="str">
        <f>IF(ISNUMBER(MarketingData[Sales / Conv]), IF(MarketingData[Sales / Conv]&gt;200, "high", IF(MarketingData[Sales / Conv]&gt;75,"medium","low")),"N/A")</f>
        <v>N/A</v>
      </c>
    </row>
    <row r="298" spans="1:12" x14ac:dyDescent="0.3">
      <c r="A298" t="s">
        <v>318</v>
      </c>
      <c r="B298" t="s">
        <v>10</v>
      </c>
      <c r="C298" t="s">
        <v>8</v>
      </c>
      <c r="D298" s="13">
        <v>42370</v>
      </c>
      <c r="E298">
        <v>107</v>
      </c>
      <c r="F298">
        <v>0</v>
      </c>
      <c r="G298" s="14">
        <v>0</v>
      </c>
      <c r="H298" s="14">
        <v>90.91</v>
      </c>
      <c r="I298" s="17">
        <f>IF(MarketingData[Signups]&gt;0,H298/E298,"N/A")</f>
        <v>0.84962616822429904</v>
      </c>
      <c r="J298" s="17" t="str">
        <f>IF(ISNUMBER(MarketingData[Cost / Signup]), IF(MarketingData[Cost / Signup]&gt;1.5,"high",IF(MarketingData[Cost / Signup]&gt;0.5,"medium","low")),"unsuccessful")</f>
        <v>medium</v>
      </c>
      <c r="K298" s="14" t="str">
        <f>IF(MarketingData[Conv.]&gt;0, MarketingData[Sales]/MarketingData[Conv.], "N/A")</f>
        <v>N/A</v>
      </c>
      <c r="L298" s="14" t="str">
        <f>IF(ISNUMBER(MarketingData[Sales / Conv]), IF(MarketingData[Sales / Conv]&gt;200, "high", IF(MarketingData[Sales / Conv]&gt;75,"medium","low")),"N/A")</f>
        <v>N/A</v>
      </c>
    </row>
    <row r="299" spans="1:12" x14ac:dyDescent="0.3">
      <c r="A299" t="s">
        <v>319</v>
      </c>
      <c r="B299" t="s">
        <v>10</v>
      </c>
      <c r="C299" t="s">
        <v>4</v>
      </c>
      <c r="D299" s="13">
        <v>42430</v>
      </c>
      <c r="E299">
        <v>39</v>
      </c>
      <c r="F299">
        <v>0</v>
      </c>
      <c r="G299" s="14">
        <v>0</v>
      </c>
      <c r="H299" s="14">
        <v>100.64</v>
      </c>
      <c r="I299" s="17">
        <f>IF(MarketingData[Signups]&gt;0,H299/E299,"N/A")</f>
        <v>2.5805128205128205</v>
      </c>
      <c r="J299" s="17" t="str">
        <f>IF(ISNUMBER(MarketingData[Cost / Signup]), IF(MarketingData[Cost / Signup]&gt;1.5,"high",IF(MarketingData[Cost / Signup]&gt;0.5,"medium","low")),"unsuccessful")</f>
        <v>high</v>
      </c>
      <c r="K299" s="14" t="str">
        <f>IF(MarketingData[Conv.]&gt;0, MarketingData[Sales]/MarketingData[Conv.], "N/A")</f>
        <v>N/A</v>
      </c>
      <c r="L299" s="14" t="str">
        <f>IF(ISNUMBER(MarketingData[Sales / Conv]), IF(MarketingData[Sales / Conv]&gt;200, "high", IF(MarketingData[Sales / Conv]&gt;75,"medium","low")),"N/A")</f>
        <v>N/A</v>
      </c>
    </row>
    <row r="300" spans="1:12" x14ac:dyDescent="0.3">
      <c r="A300" t="s">
        <v>320</v>
      </c>
      <c r="B300" t="s">
        <v>10</v>
      </c>
      <c r="C300" t="s">
        <v>8</v>
      </c>
      <c r="D300" s="13">
        <v>42370</v>
      </c>
      <c r="E300">
        <v>55</v>
      </c>
      <c r="F300">
        <v>0</v>
      </c>
      <c r="G300" s="14">
        <v>0</v>
      </c>
      <c r="H300" s="14">
        <v>100.43</v>
      </c>
      <c r="I300" s="17">
        <f>IF(MarketingData[Signups]&gt;0,H300/E300,"N/A")</f>
        <v>1.8260000000000001</v>
      </c>
      <c r="J300" s="17" t="str">
        <f>IF(ISNUMBER(MarketingData[Cost / Signup]), IF(MarketingData[Cost / Signup]&gt;1.5,"high",IF(MarketingData[Cost / Signup]&gt;0.5,"medium","low")),"unsuccessful")</f>
        <v>high</v>
      </c>
      <c r="K300" s="14" t="str">
        <f>IF(MarketingData[Conv.]&gt;0, MarketingData[Sales]/MarketingData[Conv.], "N/A")</f>
        <v>N/A</v>
      </c>
      <c r="L300" s="14" t="str">
        <f>IF(ISNUMBER(MarketingData[Sales / Conv]), IF(MarketingData[Sales / Conv]&gt;200, "high", IF(MarketingData[Sales / Conv]&gt;75,"medium","low")),"N/A")</f>
        <v>N/A</v>
      </c>
    </row>
    <row r="301" spans="1:12" x14ac:dyDescent="0.3">
      <c r="A301" t="s">
        <v>321</v>
      </c>
      <c r="B301" t="s">
        <v>15</v>
      </c>
      <c r="C301" t="s">
        <v>3</v>
      </c>
      <c r="D301" s="13">
        <v>42430</v>
      </c>
      <c r="E301">
        <v>32</v>
      </c>
      <c r="F301">
        <v>0</v>
      </c>
      <c r="G301" s="14">
        <v>0</v>
      </c>
      <c r="H301" s="14">
        <v>16.14</v>
      </c>
      <c r="I301" s="17">
        <f>IF(MarketingData[Signups]&gt;0,H301/E301,"N/A")</f>
        <v>0.50437500000000002</v>
      </c>
      <c r="J301" s="17" t="str">
        <f>IF(ISNUMBER(MarketingData[Cost / Signup]), IF(MarketingData[Cost / Signup]&gt;1.5,"high",IF(MarketingData[Cost / Signup]&gt;0.5,"medium","low")),"unsuccessful")</f>
        <v>medium</v>
      </c>
      <c r="K301" s="14" t="str">
        <f>IF(MarketingData[Conv.]&gt;0, MarketingData[Sales]/MarketingData[Conv.], "N/A")</f>
        <v>N/A</v>
      </c>
      <c r="L301" s="14" t="str">
        <f>IF(ISNUMBER(MarketingData[Sales / Conv]), IF(MarketingData[Sales / Conv]&gt;200, "high", IF(MarketingData[Sales / Conv]&gt;75,"medium","low")),"N/A")</f>
        <v>N/A</v>
      </c>
    </row>
    <row r="302" spans="1:12" x14ac:dyDescent="0.3">
      <c r="A302" t="s">
        <v>322</v>
      </c>
      <c r="B302" t="s">
        <v>10</v>
      </c>
      <c r="C302" t="s">
        <v>8</v>
      </c>
      <c r="D302" s="13">
        <v>42401</v>
      </c>
      <c r="E302">
        <v>74</v>
      </c>
      <c r="F302">
        <v>0</v>
      </c>
      <c r="G302" s="14">
        <v>0</v>
      </c>
      <c r="H302" s="14">
        <v>58.31</v>
      </c>
      <c r="I302" s="17">
        <f>IF(MarketingData[Signups]&gt;0,H302/E302,"N/A")</f>
        <v>0.78797297297297297</v>
      </c>
      <c r="J302" s="17" t="str">
        <f>IF(ISNUMBER(MarketingData[Cost / Signup]), IF(MarketingData[Cost / Signup]&gt;1.5,"high",IF(MarketingData[Cost / Signup]&gt;0.5,"medium","low")),"unsuccessful")</f>
        <v>medium</v>
      </c>
      <c r="K302" s="14" t="str">
        <f>IF(MarketingData[Conv.]&gt;0, MarketingData[Sales]/MarketingData[Conv.], "N/A")</f>
        <v>N/A</v>
      </c>
      <c r="L302" s="14" t="str">
        <f>IF(ISNUMBER(MarketingData[Sales / Conv]), IF(MarketingData[Sales / Conv]&gt;200, "high", IF(MarketingData[Sales / Conv]&gt;75,"medium","low")),"N/A")</f>
        <v>N/A</v>
      </c>
    </row>
    <row r="303" spans="1:12" x14ac:dyDescent="0.3">
      <c r="A303" t="s">
        <v>323</v>
      </c>
      <c r="B303" t="s">
        <v>10</v>
      </c>
      <c r="C303" t="s">
        <v>4</v>
      </c>
      <c r="D303" s="13">
        <v>42430</v>
      </c>
      <c r="E303">
        <v>46</v>
      </c>
      <c r="F303">
        <v>0</v>
      </c>
      <c r="G303" s="14">
        <v>0</v>
      </c>
      <c r="H303" s="14">
        <v>53.02</v>
      </c>
      <c r="I303" s="17">
        <f>IF(MarketingData[Signups]&gt;0,H303/E303,"N/A")</f>
        <v>1.1526086956521739</v>
      </c>
      <c r="J303" s="17" t="str">
        <f>IF(ISNUMBER(MarketingData[Cost / Signup]), IF(MarketingData[Cost / Signup]&gt;1.5,"high",IF(MarketingData[Cost / Signup]&gt;0.5,"medium","low")),"unsuccessful")</f>
        <v>medium</v>
      </c>
      <c r="K303" s="14" t="str">
        <f>IF(MarketingData[Conv.]&gt;0, MarketingData[Sales]/MarketingData[Conv.], "N/A")</f>
        <v>N/A</v>
      </c>
      <c r="L303" s="14" t="str">
        <f>IF(ISNUMBER(MarketingData[Sales / Conv]), IF(MarketingData[Sales / Conv]&gt;200, "high", IF(MarketingData[Sales / Conv]&gt;75,"medium","low")),"N/A")</f>
        <v>N/A</v>
      </c>
    </row>
    <row r="304" spans="1:12" x14ac:dyDescent="0.3">
      <c r="A304" t="s">
        <v>324</v>
      </c>
      <c r="B304" t="s">
        <v>16</v>
      </c>
      <c r="C304" t="s">
        <v>8</v>
      </c>
      <c r="D304" s="13">
        <v>42430</v>
      </c>
      <c r="E304">
        <v>83</v>
      </c>
      <c r="F304">
        <v>0</v>
      </c>
      <c r="G304" s="14">
        <v>0</v>
      </c>
      <c r="H304" s="14">
        <v>60.2</v>
      </c>
      <c r="I304" s="17">
        <f>IF(MarketingData[Signups]&gt;0,H304/E304,"N/A")</f>
        <v>0.72530120481927718</v>
      </c>
      <c r="J304" s="17" t="str">
        <f>IF(ISNUMBER(MarketingData[Cost / Signup]), IF(MarketingData[Cost / Signup]&gt;1.5,"high",IF(MarketingData[Cost / Signup]&gt;0.5,"medium","low")),"unsuccessful")</f>
        <v>medium</v>
      </c>
      <c r="K304" s="14" t="str">
        <f>IF(MarketingData[Conv.]&gt;0, MarketingData[Sales]/MarketingData[Conv.], "N/A")</f>
        <v>N/A</v>
      </c>
      <c r="L304" s="14" t="str">
        <f>IF(ISNUMBER(MarketingData[Sales / Conv]), IF(MarketingData[Sales / Conv]&gt;200, "high", IF(MarketingData[Sales / Conv]&gt;75,"medium","low")),"N/A")</f>
        <v>N/A</v>
      </c>
    </row>
    <row r="305" spans="1:12" x14ac:dyDescent="0.3">
      <c r="A305" t="s">
        <v>325</v>
      </c>
      <c r="B305" t="s">
        <v>13</v>
      </c>
      <c r="C305" t="s">
        <v>4</v>
      </c>
      <c r="D305" s="13">
        <v>42370</v>
      </c>
      <c r="E305">
        <v>13</v>
      </c>
      <c r="F305">
        <v>0</v>
      </c>
      <c r="G305" s="14">
        <v>0</v>
      </c>
      <c r="H305" s="14">
        <v>26.21</v>
      </c>
      <c r="I305" s="17">
        <f>IF(MarketingData[Signups]&gt;0,H305/E305,"N/A")</f>
        <v>2.0161538461538462</v>
      </c>
      <c r="J305" s="17" t="str">
        <f>IF(ISNUMBER(MarketingData[Cost / Signup]), IF(MarketingData[Cost / Signup]&gt;1.5,"high",IF(MarketingData[Cost / Signup]&gt;0.5,"medium","low")),"unsuccessful")</f>
        <v>high</v>
      </c>
      <c r="K305" s="14" t="str">
        <f>IF(MarketingData[Conv.]&gt;0, MarketingData[Sales]/MarketingData[Conv.], "N/A")</f>
        <v>N/A</v>
      </c>
      <c r="L305" s="14" t="str">
        <f>IF(ISNUMBER(MarketingData[Sales / Conv]), IF(MarketingData[Sales / Conv]&gt;200, "high", IF(MarketingData[Sales / Conv]&gt;75,"medium","low")),"N/A")</f>
        <v>N/A</v>
      </c>
    </row>
    <row r="306" spans="1:12" x14ac:dyDescent="0.3">
      <c r="A306" t="s">
        <v>326</v>
      </c>
      <c r="B306" t="s">
        <v>14</v>
      </c>
      <c r="C306" t="s">
        <v>8</v>
      </c>
      <c r="D306" s="13">
        <v>42401</v>
      </c>
      <c r="E306">
        <v>41</v>
      </c>
      <c r="F306">
        <v>0</v>
      </c>
      <c r="G306" s="14">
        <v>0</v>
      </c>
      <c r="H306" s="14">
        <v>54.97</v>
      </c>
      <c r="I306" s="17">
        <f>IF(MarketingData[Signups]&gt;0,H306/E306,"N/A")</f>
        <v>1.3407317073170733</v>
      </c>
      <c r="J306" s="17" t="str">
        <f>IF(ISNUMBER(MarketingData[Cost / Signup]), IF(MarketingData[Cost / Signup]&gt;1.5,"high",IF(MarketingData[Cost / Signup]&gt;0.5,"medium","low")),"unsuccessful")</f>
        <v>medium</v>
      </c>
      <c r="K306" s="14" t="str">
        <f>IF(MarketingData[Conv.]&gt;0, MarketingData[Sales]/MarketingData[Conv.], "N/A")</f>
        <v>N/A</v>
      </c>
      <c r="L306" s="14" t="str">
        <f>IF(ISNUMBER(MarketingData[Sales / Conv]), IF(MarketingData[Sales / Conv]&gt;200, "high", IF(MarketingData[Sales / Conv]&gt;75,"medium","low")),"N/A")</f>
        <v>N/A</v>
      </c>
    </row>
    <row r="307" spans="1:12" x14ac:dyDescent="0.3">
      <c r="A307" t="s">
        <v>327</v>
      </c>
      <c r="B307" t="s">
        <v>16</v>
      </c>
      <c r="C307" t="s">
        <v>8</v>
      </c>
      <c r="D307" s="13">
        <v>42401</v>
      </c>
      <c r="E307">
        <v>9</v>
      </c>
      <c r="F307">
        <v>0</v>
      </c>
      <c r="G307" s="14">
        <v>0</v>
      </c>
      <c r="H307" s="14">
        <v>27.26</v>
      </c>
      <c r="I307" s="17">
        <f>IF(MarketingData[Signups]&gt;0,H307/E307,"N/A")</f>
        <v>3.028888888888889</v>
      </c>
      <c r="J307" s="17" t="str">
        <f>IF(ISNUMBER(MarketingData[Cost / Signup]), IF(MarketingData[Cost / Signup]&gt;1.5,"high",IF(MarketingData[Cost / Signup]&gt;0.5,"medium","low")),"unsuccessful")</f>
        <v>high</v>
      </c>
      <c r="K307" s="14" t="str">
        <f>IF(MarketingData[Conv.]&gt;0, MarketingData[Sales]/MarketingData[Conv.], "N/A")</f>
        <v>N/A</v>
      </c>
      <c r="L307" s="14" t="str">
        <f>IF(ISNUMBER(MarketingData[Sales / Conv]), IF(MarketingData[Sales / Conv]&gt;200, "high", IF(MarketingData[Sales / Conv]&gt;75,"medium","low")),"N/A")</f>
        <v>N/A</v>
      </c>
    </row>
    <row r="308" spans="1:12" x14ac:dyDescent="0.3">
      <c r="A308" t="s">
        <v>328</v>
      </c>
      <c r="B308" t="s">
        <v>16</v>
      </c>
      <c r="C308" t="s">
        <v>8</v>
      </c>
      <c r="D308" s="13">
        <v>42430</v>
      </c>
      <c r="E308">
        <v>20</v>
      </c>
      <c r="F308">
        <v>0</v>
      </c>
      <c r="G308" s="14">
        <v>0</v>
      </c>
      <c r="H308" s="14">
        <v>27.59</v>
      </c>
      <c r="I308" s="17">
        <f>IF(MarketingData[Signups]&gt;0,H308/E308,"N/A")</f>
        <v>1.3794999999999999</v>
      </c>
      <c r="J308" s="17" t="str">
        <f>IF(ISNUMBER(MarketingData[Cost / Signup]), IF(MarketingData[Cost / Signup]&gt;1.5,"high",IF(MarketingData[Cost / Signup]&gt;0.5,"medium","low")),"unsuccessful")</f>
        <v>medium</v>
      </c>
      <c r="K308" s="14" t="str">
        <f>IF(MarketingData[Conv.]&gt;0, MarketingData[Sales]/MarketingData[Conv.], "N/A")</f>
        <v>N/A</v>
      </c>
      <c r="L308" s="14" t="str">
        <f>IF(ISNUMBER(MarketingData[Sales / Conv]), IF(MarketingData[Sales / Conv]&gt;200, "high", IF(MarketingData[Sales / Conv]&gt;75,"medium","low")),"N/A")</f>
        <v>N/A</v>
      </c>
    </row>
    <row r="309" spans="1:12" x14ac:dyDescent="0.3">
      <c r="A309" t="s">
        <v>329</v>
      </c>
      <c r="B309" t="s">
        <v>14</v>
      </c>
      <c r="C309" t="s">
        <v>8</v>
      </c>
      <c r="D309" s="13">
        <v>42430</v>
      </c>
      <c r="E309">
        <v>3</v>
      </c>
      <c r="F309">
        <v>0</v>
      </c>
      <c r="G309" s="14">
        <v>0</v>
      </c>
      <c r="H309" s="14">
        <v>3.73</v>
      </c>
      <c r="I309" s="17">
        <f>IF(MarketingData[Signups]&gt;0,H309/E309,"N/A")</f>
        <v>1.2433333333333334</v>
      </c>
      <c r="J309" s="17" t="str">
        <f>IF(ISNUMBER(MarketingData[Cost / Signup]), IF(MarketingData[Cost / Signup]&gt;1.5,"high",IF(MarketingData[Cost / Signup]&gt;0.5,"medium","low")),"unsuccessful")</f>
        <v>medium</v>
      </c>
      <c r="K309" s="14" t="str">
        <f>IF(MarketingData[Conv.]&gt;0, MarketingData[Sales]/MarketingData[Conv.], "N/A")</f>
        <v>N/A</v>
      </c>
      <c r="L309" s="14" t="str">
        <f>IF(ISNUMBER(MarketingData[Sales / Conv]), IF(MarketingData[Sales / Conv]&gt;200, "high", IF(MarketingData[Sales / Conv]&gt;75,"medium","low")),"N/A")</f>
        <v>N/A</v>
      </c>
    </row>
    <row r="310" spans="1:12" x14ac:dyDescent="0.3">
      <c r="A310" t="s">
        <v>330</v>
      </c>
      <c r="B310" t="s">
        <v>14</v>
      </c>
      <c r="C310" t="s">
        <v>8</v>
      </c>
      <c r="D310" s="13">
        <v>42430</v>
      </c>
      <c r="E310">
        <v>13</v>
      </c>
      <c r="F310">
        <v>0</v>
      </c>
      <c r="G310" s="14">
        <v>0</v>
      </c>
      <c r="H310" s="14">
        <v>14.98</v>
      </c>
      <c r="I310" s="17">
        <f>IF(MarketingData[Signups]&gt;0,H310/E310,"N/A")</f>
        <v>1.1523076923076923</v>
      </c>
      <c r="J310" s="17" t="str">
        <f>IF(ISNUMBER(MarketingData[Cost / Signup]), IF(MarketingData[Cost / Signup]&gt;1.5,"high",IF(MarketingData[Cost / Signup]&gt;0.5,"medium","low")),"unsuccessful")</f>
        <v>medium</v>
      </c>
      <c r="K310" s="14" t="str">
        <f>IF(MarketingData[Conv.]&gt;0, MarketingData[Sales]/MarketingData[Conv.], "N/A")</f>
        <v>N/A</v>
      </c>
      <c r="L310" s="14" t="str">
        <f>IF(ISNUMBER(MarketingData[Sales / Conv]), IF(MarketingData[Sales / Conv]&gt;200, "high", IF(MarketingData[Sales / Conv]&gt;75,"medium","low")),"N/A")</f>
        <v>N/A</v>
      </c>
    </row>
    <row r="311" spans="1:12" x14ac:dyDescent="0.3">
      <c r="A311" t="s">
        <v>331</v>
      </c>
      <c r="B311" t="s">
        <v>14</v>
      </c>
      <c r="C311" t="s">
        <v>8</v>
      </c>
      <c r="D311" s="13">
        <v>42370</v>
      </c>
      <c r="E311">
        <v>7</v>
      </c>
      <c r="F311">
        <v>0</v>
      </c>
      <c r="G311" s="14">
        <v>0</v>
      </c>
      <c r="H311" s="14">
        <v>13.84</v>
      </c>
      <c r="I311" s="17">
        <f>IF(MarketingData[Signups]&gt;0,H311/E311,"N/A")</f>
        <v>1.9771428571428571</v>
      </c>
      <c r="J311" s="17" t="str">
        <f>IF(ISNUMBER(MarketingData[Cost / Signup]), IF(MarketingData[Cost / Signup]&gt;1.5,"high",IF(MarketingData[Cost / Signup]&gt;0.5,"medium","low")),"unsuccessful")</f>
        <v>high</v>
      </c>
      <c r="K311" s="14" t="str">
        <f>IF(MarketingData[Conv.]&gt;0, MarketingData[Sales]/MarketingData[Conv.], "N/A")</f>
        <v>N/A</v>
      </c>
      <c r="L311" s="14" t="str">
        <f>IF(ISNUMBER(MarketingData[Sales / Conv]), IF(MarketingData[Sales / Conv]&gt;200, "high", IF(MarketingData[Sales / Conv]&gt;75,"medium","low")),"N/A")</f>
        <v>N/A</v>
      </c>
    </row>
    <row r="312" spans="1:12" x14ac:dyDescent="0.3">
      <c r="A312" t="s">
        <v>332</v>
      </c>
      <c r="B312" t="s">
        <v>14</v>
      </c>
      <c r="C312" t="s">
        <v>8</v>
      </c>
      <c r="D312" s="13">
        <v>42430</v>
      </c>
      <c r="E312">
        <v>7</v>
      </c>
      <c r="F312">
        <v>0</v>
      </c>
      <c r="G312" s="14">
        <v>0</v>
      </c>
      <c r="H312" s="14">
        <v>9.68</v>
      </c>
      <c r="I312" s="17">
        <f>IF(MarketingData[Signups]&gt;0,H312/E312,"N/A")</f>
        <v>1.3828571428571428</v>
      </c>
      <c r="J312" s="17" t="str">
        <f>IF(ISNUMBER(MarketingData[Cost / Signup]), IF(MarketingData[Cost / Signup]&gt;1.5,"high",IF(MarketingData[Cost / Signup]&gt;0.5,"medium","low")),"unsuccessful")</f>
        <v>medium</v>
      </c>
      <c r="K312" s="14" t="str">
        <f>IF(MarketingData[Conv.]&gt;0, MarketingData[Sales]/MarketingData[Conv.], "N/A")</f>
        <v>N/A</v>
      </c>
      <c r="L312" s="14" t="str">
        <f>IF(ISNUMBER(MarketingData[Sales / Conv]), IF(MarketingData[Sales / Conv]&gt;200, "high", IF(MarketingData[Sales / Conv]&gt;75,"medium","low")),"N/A")</f>
        <v>N/A</v>
      </c>
    </row>
    <row r="313" spans="1:12" x14ac:dyDescent="0.3">
      <c r="A313" t="s">
        <v>333</v>
      </c>
      <c r="B313" t="s">
        <v>14</v>
      </c>
      <c r="C313" t="s">
        <v>8</v>
      </c>
      <c r="D313" s="13">
        <v>42430</v>
      </c>
      <c r="E313">
        <v>107</v>
      </c>
      <c r="F313">
        <v>0</v>
      </c>
      <c r="G313" s="14">
        <v>0</v>
      </c>
      <c r="H313" s="14">
        <v>63.73</v>
      </c>
      <c r="I313" s="17">
        <f>IF(MarketingData[Signups]&gt;0,H313/E313,"N/A")</f>
        <v>0.59560747663551394</v>
      </c>
      <c r="J313" s="17" t="str">
        <f>IF(ISNUMBER(MarketingData[Cost / Signup]), IF(MarketingData[Cost / Signup]&gt;1.5,"high",IF(MarketingData[Cost / Signup]&gt;0.5,"medium","low")),"unsuccessful")</f>
        <v>medium</v>
      </c>
      <c r="K313" s="14" t="str">
        <f>IF(MarketingData[Conv.]&gt;0, MarketingData[Sales]/MarketingData[Conv.], "N/A")</f>
        <v>N/A</v>
      </c>
      <c r="L313" s="14" t="str">
        <f>IF(ISNUMBER(MarketingData[Sales / Conv]), IF(MarketingData[Sales / Conv]&gt;200, "high", IF(MarketingData[Sales / Conv]&gt;75,"medium","low")),"N/A")</f>
        <v>N/A</v>
      </c>
    </row>
    <row r="314" spans="1:12" x14ac:dyDescent="0.3">
      <c r="A314" t="s">
        <v>334</v>
      </c>
      <c r="B314" t="s">
        <v>14</v>
      </c>
      <c r="C314" t="s">
        <v>8</v>
      </c>
      <c r="D314" s="13">
        <v>42401</v>
      </c>
      <c r="E314">
        <v>12</v>
      </c>
      <c r="F314">
        <v>0</v>
      </c>
      <c r="G314" s="14">
        <v>0</v>
      </c>
      <c r="H314" s="14">
        <v>9.76</v>
      </c>
      <c r="I314" s="17">
        <f>IF(MarketingData[Signups]&gt;0,H314/E314,"N/A")</f>
        <v>0.81333333333333335</v>
      </c>
      <c r="J314" s="17" t="str">
        <f>IF(ISNUMBER(MarketingData[Cost / Signup]), IF(MarketingData[Cost / Signup]&gt;1.5,"high",IF(MarketingData[Cost / Signup]&gt;0.5,"medium","low")),"unsuccessful")</f>
        <v>medium</v>
      </c>
      <c r="K314" s="14" t="str">
        <f>IF(MarketingData[Conv.]&gt;0, MarketingData[Sales]/MarketingData[Conv.], "N/A")</f>
        <v>N/A</v>
      </c>
      <c r="L314" s="14" t="str">
        <f>IF(ISNUMBER(MarketingData[Sales / Conv]), IF(MarketingData[Sales / Conv]&gt;200, "high", IF(MarketingData[Sales / Conv]&gt;75,"medium","low")),"N/A")</f>
        <v>N/A</v>
      </c>
    </row>
    <row r="315" spans="1:12" x14ac:dyDescent="0.3">
      <c r="A315" t="s">
        <v>335</v>
      </c>
      <c r="B315" t="s">
        <v>14</v>
      </c>
      <c r="C315" t="s">
        <v>8</v>
      </c>
      <c r="D315" s="13">
        <v>42370</v>
      </c>
      <c r="E315">
        <v>26</v>
      </c>
      <c r="F315">
        <v>0</v>
      </c>
      <c r="G315" s="14">
        <v>0</v>
      </c>
      <c r="H315" s="14">
        <v>28.48</v>
      </c>
      <c r="I315" s="17">
        <f>IF(MarketingData[Signups]&gt;0,H315/E315,"N/A")</f>
        <v>1.0953846153846154</v>
      </c>
      <c r="J315" s="17" t="str">
        <f>IF(ISNUMBER(MarketingData[Cost / Signup]), IF(MarketingData[Cost / Signup]&gt;1.5,"high",IF(MarketingData[Cost / Signup]&gt;0.5,"medium","low")),"unsuccessful")</f>
        <v>medium</v>
      </c>
      <c r="K315" s="14" t="str">
        <f>IF(MarketingData[Conv.]&gt;0, MarketingData[Sales]/MarketingData[Conv.], "N/A")</f>
        <v>N/A</v>
      </c>
      <c r="L315" s="14" t="str">
        <f>IF(ISNUMBER(MarketingData[Sales / Conv]), IF(MarketingData[Sales / Conv]&gt;200, "high", IF(MarketingData[Sales / Conv]&gt;75,"medium","low")),"N/A")</f>
        <v>N/A</v>
      </c>
    </row>
    <row r="316" spans="1:12" x14ac:dyDescent="0.3">
      <c r="A316" t="s">
        <v>336</v>
      </c>
      <c r="B316" t="s">
        <v>14</v>
      </c>
      <c r="C316" t="s">
        <v>8</v>
      </c>
      <c r="D316" s="13">
        <v>42430</v>
      </c>
      <c r="E316">
        <v>3</v>
      </c>
      <c r="F316">
        <v>0</v>
      </c>
      <c r="G316" s="14">
        <v>0</v>
      </c>
      <c r="H316" s="14">
        <v>3.55</v>
      </c>
      <c r="I316" s="17">
        <f>IF(MarketingData[Signups]&gt;0,H316/E316,"N/A")</f>
        <v>1.1833333333333333</v>
      </c>
      <c r="J316" s="17" t="str">
        <f>IF(ISNUMBER(MarketingData[Cost / Signup]), IF(MarketingData[Cost / Signup]&gt;1.5,"high",IF(MarketingData[Cost / Signup]&gt;0.5,"medium","low")),"unsuccessful")</f>
        <v>medium</v>
      </c>
      <c r="K316" s="14" t="str">
        <f>IF(MarketingData[Conv.]&gt;0, MarketingData[Sales]/MarketingData[Conv.], "N/A")</f>
        <v>N/A</v>
      </c>
      <c r="L316" s="14" t="str">
        <f>IF(ISNUMBER(MarketingData[Sales / Conv]), IF(MarketingData[Sales / Conv]&gt;200, "high", IF(MarketingData[Sales / Conv]&gt;75,"medium","low")),"N/A")</f>
        <v>N/A</v>
      </c>
    </row>
    <row r="317" spans="1:12" x14ac:dyDescent="0.3">
      <c r="A317" t="s">
        <v>337</v>
      </c>
      <c r="B317" t="s">
        <v>14</v>
      </c>
      <c r="C317" t="s">
        <v>8</v>
      </c>
      <c r="D317" s="13">
        <v>42370</v>
      </c>
      <c r="E317">
        <v>45</v>
      </c>
      <c r="F317">
        <v>0</v>
      </c>
      <c r="G317" s="14">
        <v>0</v>
      </c>
      <c r="H317" s="14">
        <v>82.98</v>
      </c>
      <c r="I317" s="17">
        <f>IF(MarketingData[Signups]&gt;0,H317/E317,"N/A")</f>
        <v>1.8440000000000001</v>
      </c>
      <c r="J317" s="17" t="str">
        <f>IF(ISNUMBER(MarketingData[Cost / Signup]), IF(MarketingData[Cost / Signup]&gt;1.5,"high",IF(MarketingData[Cost / Signup]&gt;0.5,"medium","low")),"unsuccessful")</f>
        <v>high</v>
      </c>
      <c r="K317" s="14" t="str">
        <f>IF(MarketingData[Conv.]&gt;0, MarketingData[Sales]/MarketingData[Conv.], "N/A")</f>
        <v>N/A</v>
      </c>
      <c r="L317" s="14" t="str">
        <f>IF(ISNUMBER(MarketingData[Sales / Conv]), IF(MarketingData[Sales / Conv]&gt;200, "high", IF(MarketingData[Sales / Conv]&gt;75,"medium","low")),"N/A")</f>
        <v>N/A</v>
      </c>
    </row>
    <row r="318" spans="1:12" x14ac:dyDescent="0.3">
      <c r="A318" t="s">
        <v>338</v>
      </c>
      <c r="B318" t="s">
        <v>14</v>
      </c>
      <c r="C318" t="s">
        <v>8</v>
      </c>
      <c r="D318" s="13">
        <v>42401</v>
      </c>
      <c r="E318">
        <v>91</v>
      </c>
      <c r="F318">
        <v>0</v>
      </c>
      <c r="G318" s="14">
        <v>0</v>
      </c>
      <c r="H318" s="14">
        <v>170.01</v>
      </c>
      <c r="I318" s="17">
        <f>IF(MarketingData[Signups]&gt;0,H318/E318,"N/A")</f>
        <v>1.8682417582417581</v>
      </c>
      <c r="J318" s="17" t="str">
        <f>IF(ISNUMBER(MarketingData[Cost / Signup]), IF(MarketingData[Cost / Signup]&gt;1.5,"high",IF(MarketingData[Cost / Signup]&gt;0.5,"medium","low")),"unsuccessful")</f>
        <v>high</v>
      </c>
      <c r="K318" s="14" t="str">
        <f>IF(MarketingData[Conv.]&gt;0, MarketingData[Sales]/MarketingData[Conv.], "N/A")</f>
        <v>N/A</v>
      </c>
      <c r="L318" s="14" t="str">
        <f>IF(ISNUMBER(MarketingData[Sales / Conv]), IF(MarketingData[Sales / Conv]&gt;200, "high", IF(MarketingData[Sales / Conv]&gt;75,"medium","low")),"N/A")</f>
        <v>N/A</v>
      </c>
    </row>
    <row r="319" spans="1:12" x14ac:dyDescent="0.3">
      <c r="A319" t="s">
        <v>339</v>
      </c>
      <c r="B319" t="s">
        <v>16</v>
      </c>
      <c r="C319" t="s">
        <v>2</v>
      </c>
      <c r="D319" s="13">
        <v>42401</v>
      </c>
      <c r="E319">
        <v>4</v>
      </c>
      <c r="F319">
        <v>0</v>
      </c>
      <c r="G319" s="14">
        <v>0</v>
      </c>
      <c r="H319" s="14">
        <v>14.42</v>
      </c>
      <c r="I319" s="17">
        <f>IF(MarketingData[Signups]&gt;0,H319/E319,"N/A")</f>
        <v>3.605</v>
      </c>
      <c r="J319" s="17" t="str">
        <f>IF(ISNUMBER(MarketingData[Cost / Signup]), IF(MarketingData[Cost / Signup]&gt;1.5,"high",IF(MarketingData[Cost / Signup]&gt;0.5,"medium","low")),"unsuccessful")</f>
        <v>high</v>
      </c>
      <c r="K319" s="14" t="str">
        <f>IF(MarketingData[Conv.]&gt;0, MarketingData[Sales]/MarketingData[Conv.], "N/A")</f>
        <v>N/A</v>
      </c>
      <c r="L319" s="14" t="str">
        <f>IF(ISNUMBER(MarketingData[Sales / Conv]), IF(MarketingData[Sales / Conv]&gt;200, "high", IF(MarketingData[Sales / Conv]&gt;75,"medium","low")),"N/A")</f>
        <v>N/A</v>
      </c>
    </row>
    <row r="320" spans="1:12" x14ac:dyDescent="0.3">
      <c r="A320" t="s">
        <v>340</v>
      </c>
      <c r="B320" t="s">
        <v>16</v>
      </c>
      <c r="C320" t="s">
        <v>3</v>
      </c>
      <c r="D320" s="13">
        <v>42401</v>
      </c>
      <c r="E320">
        <v>7</v>
      </c>
      <c r="F320">
        <v>0</v>
      </c>
      <c r="G320" s="14">
        <v>0</v>
      </c>
      <c r="H320" s="14">
        <v>8.8699999999999992</v>
      </c>
      <c r="I320" s="17">
        <f>IF(MarketingData[Signups]&gt;0,H320/E320,"N/A")</f>
        <v>1.2671428571428571</v>
      </c>
      <c r="J320" s="17" t="str">
        <f>IF(ISNUMBER(MarketingData[Cost / Signup]), IF(MarketingData[Cost / Signup]&gt;1.5,"high",IF(MarketingData[Cost / Signup]&gt;0.5,"medium","low")),"unsuccessful")</f>
        <v>medium</v>
      </c>
      <c r="K320" s="14" t="str">
        <f>IF(MarketingData[Conv.]&gt;0, MarketingData[Sales]/MarketingData[Conv.], "N/A")</f>
        <v>N/A</v>
      </c>
      <c r="L320" s="14" t="str">
        <f>IF(ISNUMBER(MarketingData[Sales / Conv]), IF(MarketingData[Sales / Conv]&gt;200, "high", IF(MarketingData[Sales / Conv]&gt;75,"medium","low")),"N/A")</f>
        <v>N/A</v>
      </c>
    </row>
    <row r="321" spans="1:12" x14ac:dyDescent="0.3">
      <c r="A321" t="s">
        <v>341</v>
      </c>
      <c r="B321" t="s">
        <v>16</v>
      </c>
      <c r="C321" t="s">
        <v>8</v>
      </c>
      <c r="D321" s="13">
        <v>42401</v>
      </c>
      <c r="E321">
        <v>29</v>
      </c>
      <c r="F321">
        <v>0</v>
      </c>
      <c r="G321" s="14">
        <v>0</v>
      </c>
      <c r="H321" s="14">
        <v>46.61</v>
      </c>
      <c r="I321" s="17">
        <f>IF(MarketingData[Signups]&gt;0,H321/E321,"N/A")</f>
        <v>1.6072413793103448</v>
      </c>
      <c r="J321" s="17" t="str">
        <f>IF(ISNUMBER(MarketingData[Cost / Signup]), IF(MarketingData[Cost / Signup]&gt;1.5,"high",IF(MarketingData[Cost / Signup]&gt;0.5,"medium","low")),"unsuccessful")</f>
        <v>high</v>
      </c>
      <c r="K321" s="14" t="str">
        <f>IF(MarketingData[Conv.]&gt;0, MarketingData[Sales]/MarketingData[Conv.], "N/A")</f>
        <v>N/A</v>
      </c>
      <c r="L321" s="14" t="str">
        <f>IF(ISNUMBER(MarketingData[Sales / Conv]), IF(MarketingData[Sales / Conv]&gt;200, "high", IF(MarketingData[Sales / Conv]&gt;75,"medium","low")),"N/A")</f>
        <v>N/A</v>
      </c>
    </row>
    <row r="322" spans="1:12" x14ac:dyDescent="0.3">
      <c r="A322" t="s">
        <v>342</v>
      </c>
      <c r="B322" t="s">
        <v>16</v>
      </c>
      <c r="C322" t="s">
        <v>3</v>
      </c>
      <c r="D322" s="13">
        <v>42370</v>
      </c>
      <c r="E322">
        <v>10</v>
      </c>
      <c r="F322">
        <v>0</v>
      </c>
      <c r="G322" s="14">
        <v>0</v>
      </c>
      <c r="H322" s="14">
        <v>5.54</v>
      </c>
      <c r="I322" s="17">
        <f>IF(MarketingData[Signups]&gt;0,H322/E322,"N/A")</f>
        <v>0.55400000000000005</v>
      </c>
      <c r="J322" s="17" t="str">
        <f>IF(ISNUMBER(MarketingData[Cost / Signup]), IF(MarketingData[Cost / Signup]&gt;1.5,"high",IF(MarketingData[Cost / Signup]&gt;0.5,"medium","low")),"unsuccessful")</f>
        <v>medium</v>
      </c>
      <c r="K322" s="14" t="str">
        <f>IF(MarketingData[Conv.]&gt;0, MarketingData[Sales]/MarketingData[Conv.], "N/A")</f>
        <v>N/A</v>
      </c>
      <c r="L322" s="14" t="str">
        <f>IF(ISNUMBER(MarketingData[Sales / Conv]), IF(MarketingData[Sales / Conv]&gt;200, "high", IF(MarketingData[Sales / Conv]&gt;75,"medium","low")),"N/A")</f>
        <v>N/A</v>
      </c>
    </row>
    <row r="323" spans="1:12" x14ac:dyDescent="0.3">
      <c r="A323" t="s">
        <v>343</v>
      </c>
      <c r="B323" t="s">
        <v>16</v>
      </c>
      <c r="C323" t="s">
        <v>3</v>
      </c>
      <c r="D323" s="13">
        <v>42401</v>
      </c>
      <c r="E323">
        <v>23</v>
      </c>
      <c r="F323">
        <v>0</v>
      </c>
      <c r="G323" s="14">
        <v>0</v>
      </c>
      <c r="H323" s="14">
        <v>20.92</v>
      </c>
      <c r="I323" s="17">
        <f>IF(MarketingData[Signups]&gt;0,H323/E323,"N/A")</f>
        <v>0.90956521739130447</v>
      </c>
      <c r="J323" s="17" t="str">
        <f>IF(ISNUMBER(MarketingData[Cost / Signup]), IF(MarketingData[Cost / Signup]&gt;1.5,"high",IF(MarketingData[Cost / Signup]&gt;0.5,"medium","low")),"unsuccessful")</f>
        <v>medium</v>
      </c>
      <c r="K323" s="14" t="str">
        <f>IF(MarketingData[Conv.]&gt;0, MarketingData[Sales]/MarketingData[Conv.], "N/A")</f>
        <v>N/A</v>
      </c>
      <c r="L323" s="14" t="str">
        <f>IF(ISNUMBER(MarketingData[Sales / Conv]), IF(MarketingData[Sales / Conv]&gt;200, "high", IF(MarketingData[Sales / Conv]&gt;75,"medium","low")),"N/A")</f>
        <v>N/A</v>
      </c>
    </row>
    <row r="324" spans="1:12" x14ac:dyDescent="0.3">
      <c r="A324" t="s">
        <v>344</v>
      </c>
      <c r="B324" t="s">
        <v>16</v>
      </c>
      <c r="C324" t="s">
        <v>3</v>
      </c>
      <c r="D324" s="13">
        <v>42430</v>
      </c>
      <c r="E324">
        <v>8</v>
      </c>
      <c r="F324">
        <v>0</v>
      </c>
      <c r="G324" s="14">
        <v>0</v>
      </c>
      <c r="H324" s="14">
        <v>6.12</v>
      </c>
      <c r="I324" s="17">
        <f>IF(MarketingData[Signups]&gt;0,H324/E324,"N/A")</f>
        <v>0.76500000000000001</v>
      </c>
      <c r="J324" s="17" t="str">
        <f>IF(ISNUMBER(MarketingData[Cost / Signup]), IF(MarketingData[Cost / Signup]&gt;1.5,"high",IF(MarketingData[Cost / Signup]&gt;0.5,"medium","low")),"unsuccessful")</f>
        <v>medium</v>
      </c>
      <c r="K324" s="14" t="str">
        <f>IF(MarketingData[Conv.]&gt;0, MarketingData[Sales]/MarketingData[Conv.], "N/A")</f>
        <v>N/A</v>
      </c>
      <c r="L324" s="14" t="str">
        <f>IF(ISNUMBER(MarketingData[Sales / Conv]), IF(MarketingData[Sales / Conv]&gt;200, "high", IF(MarketingData[Sales / Conv]&gt;75,"medium","low")),"N/A")</f>
        <v>N/A</v>
      </c>
    </row>
    <row r="325" spans="1:12" x14ac:dyDescent="0.3">
      <c r="A325" t="s">
        <v>345</v>
      </c>
      <c r="B325" t="s">
        <v>16</v>
      </c>
      <c r="C325" t="s">
        <v>3</v>
      </c>
      <c r="D325" s="13">
        <v>42401</v>
      </c>
      <c r="E325">
        <v>37</v>
      </c>
      <c r="F325">
        <v>0</v>
      </c>
      <c r="G325" s="14">
        <v>0</v>
      </c>
      <c r="H325" s="14">
        <v>24.35</v>
      </c>
      <c r="I325" s="17">
        <f>IF(MarketingData[Signups]&gt;0,H325/E325,"N/A")</f>
        <v>0.65810810810810816</v>
      </c>
      <c r="J325" s="17" t="str">
        <f>IF(ISNUMBER(MarketingData[Cost / Signup]), IF(MarketingData[Cost / Signup]&gt;1.5,"high",IF(MarketingData[Cost / Signup]&gt;0.5,"medium","low")),"unsuccessful")</f>
        <v>medium</v>
      </c>
      <c r="K325" s="14" t="str">
        <f>IF(MarketingData[Conv.]&gt;0, MarketingData[Sales]/MarketingData[Conv.], "N/A")</f>
        <v>N/A</v>
      </c>
      <c r="L325" s="14" t="str">
        <f>IF(ISNUMBER(MarketingData[Sales / Conv]), IF(MarketingData[Sales / Conv]&gt;200, "high", IF(MarketingData[Sales / Conv]&gt;75,"medium","low")),"N/A")</f>
        <v>N/A</v>
      </c>
    </row>
    <row r="326" spans="1:12" x14ac:dyDescent="0.3">
      <c r="A326" t="s">
        <v>346</v>
      </c>
      <c r="B326" t="s">
        <v>16</v>
      </c>
      <c r="C326" t="s">
        <v>3</v>
      </c>
      <c r="D326" s="13">
        <v>42401</v>
      </c>
      <c r="E326">
        <v>7</v>
      </c>
      <c r="F326">
        <v>0</v>
      </c>
      <c r="G326" s="14">
        <v>0</v>
      </c>
      <c r="H326" s="14">
        <v>15.13</v>
      </c>
      <c r="I326" s="17">
        <f>IF(MarketingData[Signups]&gt;0,H326/E326,"N/A")</f>
        <v>2.1614285714285715</v>
      </c>
      <c r="J326" s="17" t="str">
        <f>IF(ISNUMBER(MarketingData[Cost / Signup]), IF(MarketingData[Cost / Signup]&gt;1.5,"high",IF(MarketingData[Cost / Signup]&gt;0.5,"medium","low")),"unsuccessful")</f>
        <v>high</v>
      </c>
      <c r="K326" s="14" t="str">
        <f>IF(MarketingData[Conv.]&gt;0, MarketingData[Sales]/MarketingData[Conv.], "N/A")</f>
        <v>N/A</v>
      </c>
      <c r="L326" s="14" t="str">
        <f>IF(ISNUMBER(MarketingData[Sales / Conv]), IF(MarketingData[Sales / Conv]&gt;200, "high", IF(MarketingData[Sales / Conv]&gt;75,"medium","low")),"N/A")</f>
        <v>N/A</v>
      </c>
    </row>
    <row r="327" spans="1:12" x14ac:dyDescent="0.3">
      <c r="A327" t="s">
        <v>347</v>
      </c>
      <c r="B327" t="s">
        <v>16</v>
      </c>
      <c r="C327" t="s">
        <v>3</v>
      </c>
      <c r="D327" s="13">
        <v>42401</v>
      </c>
      <c r="E327">
        <v>7</v>
      </c>
      <c r="F327">
        <v>0</v>
      </c>
      <c r="G327" s="14">
        <v>0</v>
      </c>
      <c r="H327" s="14">
        <v>5.57</v>
      </c>
      <c r="I327" s="17">
        <f>IF(MarketingData[Signups]&gt;0,H327/E327,"N/A")</f>
        <v>0.79571428571428571</v>
      </c>
      <c r="J327" s="17" t="str">
        <f>IF(ISNUMBER(MarketingData[Cost / Signup]), IF(MarketingData[Cost / Signup]&gt;1.5,"high",IF(MarketingData[Cost / Signup]&gt;0.5,"medium","low")),"unsuccessful")</f>
        <v>medium</v>
      </c>
      <c r="K327" s="14" t="str">
        <f>IF(MarketingData[Conv.]&gt;0, MarketingData[Sales]/MarketingData[Conv.], "N/A")</f>
        <v>N/A</v>
      </c>
      <c r="L327" s="14" t="str">
        <f>IF(ISNUMBER(MarketingData[Sales / Conv]), IF(MarketingData[Sales / Conv]&gt;200, "high", IF(MarketingData[Sales / Conv]&gt;75,"medium","low")),"N/A")</f>
        <v>N/A</v>
      </c>
    </row>
    <row r="328" spans="1:12" x14ac:dyDescent="0.3">
      <c r="A328" t="s">
        <v>348</v>
      </c>
      <c r="B328" t="s">
        <v>10</v>
      </c>
      <c r="C328" t="s">
        <v>3</v>
      </c>
      <c r="D328" s="13">
        <v>42430</v>
      </c>
      <c r="E328">
        <v>7</v>
      </c>
      <c r="F328">
        <v>0</v>
      </c>
      <c r="G328" s="14">
        <v>0</v>
      </c>
      <c r="H328" s="14">
        <v>7.14</v>
      </c>
      <c r="I328" s="17">
        <f>IF(MarketingData[Signups]&gt;0,H328/E328,"N/A")</f>
        <v>1.02</v>
      </c>
      <c r="J328" s="17" t="str">
        <f>IF(ISNUMBER(MarketingData[Cost / Signup]), IF(MarketingData[Cost / Signup]&gt;1.5,"high",IF(MarketingData[Cost / Signup]&gt;0.5,"medium","low")),"unsuccessful")</f>
        <v>medium</v>
      </c>
      <c r="K328" s="14" t="str">
        <f>IF(MarketingData[Conv.]&gt;0, MarketingData[Sales]/MarketingData[Conv.], "N/A")</f>
        <v>N/A</v>
      </c>
      <c r="L328" s="14" t="str">
        <f>IF(ISNUMBER(MarketingData[Sales / Conv]), IF(MarketingData[Sales / Conv]&gt;200, "high", IF(MarketingData[Sales / Conv]&gt;75,"medium","low")),"N/A")</f>
        <v>N/A</v>
      </c>
    </row>
    <row r="329" spans="1:12" x14ac:dyDescent="0.3">
      <c r="A329" t="s">
        <v>349</v>
      </c>
      <c r="B329" t="s">
        <v>16</v>
      </c>
      <c r="C329" t="s">
        <v>3</v>
      </c>
      <c r="D329" s="13">
        <v>42370</v>
      </c>
      <c r="E329">
        <v>22</v>
      </c>
      <c r="F329">
        <v>0</v>
      </c>
      <c r="G329" s="14">
        <v>0</v>
      </c>
      <c r="H329" s="14">
        <v>27.94</v>
      </c>
      <c r="I329" s="17">
        <f>IF(MarketingData[Signups]&gt;0,H329/E329,"N/A")</f>
        <v>1.27</v>
      </c>
      <c r="J329" s="17" t="str">
        <f>IF(ISNUMBER(MarketingData[Cost / Signup]), IF(MarketingData[Cost / Signup]&gt;1.5,"high",IF(MarketingData[Cost / Signup]&gt;0.5,"medium","low")),"unsuccessful")</f>
        <v>medium</v>
      </c>
      <c r="K329" s="14" t="str">
        <f>IF(MarketingData[Conv.]&gt;0, MarketingData[Sales]/MarketingData[Conv.], "N/A")</f>
        <v>N/A</v>
      </c>
      <c r="L329" s="14" t="str">
        <f>IF(ISNUMBER(MarketingData[Sales / Conv]), IF(MarketingData[Sales / Conv]&gt;200, "high", IF(MarketingData[Sales / Conv]&gt;75,"medium","low")),"N/A")</f>
        <v>N/A</v>
      </c>
    </row>
    <row r="330" spans="1:12" x14ac:dyDescent="0.3">
      <c r="A330" t="s">
        <v>350</v>
      </c>
      <c r="B330" t="s">
        <v>14</v>
      </c>
      <c r="C330" t="s">
        <v>8</v>
      </c>
      <c r="D330" s="13">
        <v>42401</v>
      </c>
      <c r="E330">
        <v>23</v>
      </c>
      <c r="F330">
        <v>0</v>
      </c>
      <c r="G330" s="14">
        <v>0</v>
      </c>
      <c r="H330" s="14">
        <v>27.82</v>
      </c>
      <c r="I330" s="17">
        <f>IF(MarketingData[Signups]&gt;0,H330/E330,"N/A")</f>
        <v>1.2095652173913043</v>
      </c>
      <c r="J330" s="17" t="str">
        <f>IF(ISNUMBER(MarketingData[Cost / Signup]), IF(MarketingData[Cost / Signup]&gt;1.5,"high",IF(MarketingData[Cost / Signup]&gt;0.5,"medium","low")),"unsuccessful")</f>
        <v>medium</v>
      </c>
      <c r="K330" s="14" t="str">
        <f>IF(MarketingData[Conv.]&gt;0, MarketingData[Sales]/MarketingData[Conv.], "N/A")</f>
        <v>N/A</v>
      </c>
      <c r="L330" s="14" t="str">
        <f>IF(ISNUMBER(MarketingData[Sales / Conv]), IF(MarketingData[Sales / Conv]&gt;200, "high", IF(MarketingData[Sales / Conv]&gt;75,"medium","low")),"N/A")</f>
        <v>N/A</v>
      </c>
    </row>
    <row r="331" spans="1:12" x14ac:dyDescent="0.3">
      <c r="A331" t="s">
        <v>351</v>
      </c>
      <c r="B331" t="s">
        <v>16</v>
      </c>
      <c r="C331" t="s">
        <v>3</v>
      </c>
      <c r="D331" s="13">
        <v>42401</v>
      </c>
      <c r="E331">
        <v>20</v>
      </c>
      <c r="F331">
        <v>0</v>
      </c>
      <c r="G331" s="14">
        <v>0</v>
      </c>
      <c r="H331" s="14">
        <v>29.95</v>
      </c>
      <c r="I331" s="17">
        <f>IF(MarketingData[Signups]&gt;0,H331/E331,"N/A")</f>
        <v>1.4975000000000001</v>
      </c>
      <c r="J331" s="17" t="str">
        <f>IF(ISNUMBER(MarketingData[Cost / Signup]), IF(MarketingData[Cost / Signup]&gt;1.5,"high",IF(MarketingData[Cost / Signup]&gt;0.5,"medium","low")),"unsuccessful")</f>
        <v>medium</v>
      </c>
      <c r="K331" s="14" t="str">
        <f>IF(MarketingData[Conv.]&gt;0, MarketingData[Sales]/MarketingData[Conv.], "N/A")</f>
        <v>N/A</v>
      </c>
      <c r="L331" s="14" t="str">
        <f>IF(ISNUMBER(MarketingData[Sales / Conv]), IF(MarketingData[Sales / Conv]&gt;200, "high", IF(MarketingData[Sales / Conv]&gt;75,"medium","low")),"N/A")</f>
        <v>N/A</v>
      </c>
    </row>
    <row r="332" spans="1:12" x14ac:dyDescent="0.3">
      <c r="A332" t="s">
        <v>352</v>
      </c>
      <c r="B332" t="s">
        <v>16</v>
      </c>
      <c r="C332" t="s">
        <v>3</v>
      </c>
      <c r="D332" s="13">
        <v>42401</v>
      </c>
      <c r="E332">
        <v>65</v>
      </c>
      <c r="F332">
        <v>0</v>
      </c>
      <c r="G332" s="14">
        <v>0</v>
      </c>
      <c r="H332" s="14">
        <v>163.37</v>
      </c>
      <c r="I332" s="17">
        <f>IF(MarketingData[Signups]&gt;0,H332/E332,"N/A")</f>
        <v>2.5133846153846156</v>
      </c>
      <c r="J332" s="17" t="str">
        <f>IF(ISNUMBER(MarketingData[Cost / Signup]), IF(MarketingData[Cost / Signup]&gt;1.5,"high",IF(MarketingData[Cost / Signup]&gt;0.5,"medium","low")),"unsuccessful")</f>
        <v>high</v>
      </c>
      <c r="K332" s="14" t="str">
        <f>IF(MarketingData[Conv.]&gt;0, MarketingData[Sales]/MarketingData[Conv.], "N/A")</f>
        <v>N/A</v>
      </c>
      <c r="L332" s="14" t="str">
        <f>IF(ISNUMBER(MarketingData[Sales / Conv]), IF(MarketingData[Sales / Conv]&gt;200, "high", IF(MarketingData[Sales / Conv]&gt;75,"medium","low")),"N/A")</f>
        <v>N/A</v>
      </c>
    </row>
    <row r="333" spans="1:12" x14ac:dyDescent="0.3">
      <c r="A333" t="s">
        <v>353</v>
      </c>
      <c r="B333" t="s">
        <v>16</v>
      </c>
      <c r="C333" t="s">
        <v>3</v>
      </c>
      <c r="D333" s="13">
        <v>42401</v>
      </c>
      <c r="E333">
        <v>117</v>
      </c>
      <c r="F333">
        <v>0</v>
      </c>
      <c r="G333" s="14">
        <v>0</v>
      </c>
      <c r="H333" s="14">
        <v>161.57</v>
      </c>
      <c r="I333" s="17">
        <f>IF(MarketingData[Signups]&gt;0,H333/E333,"N/A")</f>
        <v>1.380940170940171</v>
      </c>
      <c r="J333" s="17" t="str">
        <f>IF(ISNUMBER(MarketingData[Cost / Signup]), IF(MarketingData[Cost / Signup]&gt;1.5,"high",IF(MarketingData[Cost / Signup]&gt;0.5,"medium","low")),"unsuccessful")</f>
        <v>medium</v>
      </c>
      <c r="K333" s="14" t="str">
        <f>IF(MarketingData[Conv.]&gt;0, MarketingData[Sales]/MarketingData[Conv.], "N/A")</f>
        <v>N/A</v>
      </c>
      <c r="L333" s="14" t="str">
        <f>IF(ISNUMBER(MarketingData[Sales / Conv]), IF(MarketingData[Sales / Conv]&gt;200, "high", IF(MarketingData[Sales / Conv]&gt;75,"medium","low")),"N/A")</f>
        <v>N/A</v>
      </c>
    </row>
    <row r="334" spans="1:12" x14ac:dyDescent="0.3">
      <c r="A334" t="s">
        <v>354</v>
      </c>
      <c r="B334" t="s">
        <v>16</v>
      </c>
      <c r="C334" t="s">
        <v>8</v>
      </c>
      <c r="D334" s="13">
        <v>42370</v>
      </c>
      <c r="E334">
        <v>12</v>
      </c>
      <c r="F334">
        <v>0</v>
      </c>
      <c r="G334" s="14">
        <v>0</v>
      </c>
      <c r="H334" s="14">
        <v>6.43</v>
      </c>
      <c r="I334" s="17">
        <f>IF(MarketingData[Signups]&gt;0,H334/E334,"N/A")</f>
        <v>0.53583333333333327</v>
      </c>
      <c r="J334" s="17" t="str">
        <f>IF(ISNUMBER(MarketingData[Cost / Signup]), IF(MarketingData[Cost / Signup]&gt;1.5,"high",IF(MarketingData[Cost / Signup]&gt;0.5,"medium","low")),"unsuccessful")</f>
        <v>medium</v>
      </c>
      <c r="K334" s="14" t="str">
        <f>IF(MarketingData[Conv.]&gt;0, MarketingData[Sales]/MarketingData[Conv.], "N/A")</f>
        <v>N/A</v>
      </c>
      <c r="L334" s="14" t="str">
        <f>IF(ISNUMBER(MarketingData[Sales / Conv]), IF(MarketingData[Sales / Conv]&gt;200, "high", IF(MarketingData[Sales / Conv]&gt;75,"medium","low")),"N/A")</f>
        <v>N/A</v>
      </c>
    </row>
    <row r="335" spans="1:12" x14ac:dyDescent="0.3">
      <c r="A335" t="s">
        <v>355</v>
      </c>
      <c r="B335" t="s">
        <v>16</v>
      </c>
      <c r="C335" t="s">
        <v>8</v>
      </c>
      <c r="D335" s="13">
        <v>42401</v>
      </c>
      <c r="E335">
        <v>6</v>
      </c>
      <c r="F335">
        <v>0</v>
      </c>
      <c r="G335" s="14">
        <v>0</v>
      </c>
      <c r="H335" s="14">
        <v>18.03</v>
      </c>
      <c r="I335" s="17">
        <f>IF(MarketingData[Signups]&gt;0,H335/E335,"N/A")</f>
        <v>3.0050000000000003</v>
      </c>
      <c r="J335" s="17" t="str">
        <f>IF(ISNUMBER(MarketingData[Cost / Signup]), IF(MarketingData[Cost / Signup]&gt;1.5,"high",IF(MarketingData[Cost / Signup]&gt;0.5,"medium","low")),"unsuccessful")</f>
        <v>high</v>
      </c>
      <c r="K335" s="14" t="str">
        <f>IF(MarketingData[Conv.]&gt;0, MarketingData[Sales]/MarketingData[Conv.], "N/A")</f>
        <v>N/A</v>
      </c>
      <c r="L335" s="14" t="str">
        <f>IF(ISNUMBER(MarketingData[Sales / Conv]), IF(MarketingData[Sales / Conv]&gt;200, "high", IF(MarketingData[Sales / Conv]&gt;75,"medium","low")),"N/A")</f>
        <v>N/A</v>
      </c>
    </row>
    <row r="336" spans="1:12" x14ac:dyDescent="0.3">
      <c r="A336" t="s">
        <v>356</v>
      </c>
      <c r="B336" t="s">
        <v>16</v>
      </c>
      <c r="C336" t="s">
        <v>8</v>
      </c>
      <c r="D336" s="13">
        <v>42430</v>
      </c>
      <c r="E336">
        <v>28</v>
      </c>
      <c r="F336">
        <v>0</v>
      </c>
      <c r="G336" s="14">
        <v>0</v>
      </c>
      <c r="H336" s="14">
        <v>37.65</v>
      </c>
      <c r="I336" s="17">
        <f>IF(MarketingData[Signups]&gt;0,H336/E336,"N/A")</f>
        <v>1.344642857142857</v>
      </c>
      <c r="J336" s="17" t="str">
        <f>IF(ISNUMBER(MarketingData[Cost / Signup]), IF(MarketingData[Cost / Signup]&gt;1.5,"high",IF(MarketingData[Cost / Signup]&gt;0.5,"medium","low")),"unsuccessful")</f>
        <v>medium</v>
      </c>
      <c r="K336" s="14" t="str">
        <f>IF(MarketingData[Conv.]&gt;0, MarketingData[Sales]/MarketingData[Conv.], "N/A")</f>
        <v>N/A</v>
      </c>
      <c r="L336" s="14" t="str">
        <f>IF(ISNUMBER(MarketingData[Sales / Conv]), IF(MarketingData[Sales / Conv]&gt;200, "high", IF(MarketingData[Sales / Conv]&gt;75,"medium","low")),"N/A")</f>
        <v>N/A</v>
      </c>
    </row>
    <row r="337" spans="1:12" x14ac:dyDescent="0.3">
      <c r="A337" t="s">
        <v>357</v>
      </c>
      <c r="B337" t="s">
        <v>16</v>
      </c>
      <c r="C337" t="s">
        <v>8</v>
      </c>
      <c r="D337" s="13">
        <v>42370</v>
      </c>
      <c r="E337">
        <v>29</v>
      </c>
      <c r="F337">
        <v>0</v>
      </c>
      <c r="G337" s="14">
        <v>0</v>
      </c>
      <c r="H337" s="14">
        <v>12.63</v>
      </c>
      <c r="I337" s="17">
        <f>IF(MarketingData[Signups]&gt;0,H337/E337,"N/A")</f>
        <v>0.43551724137931036</v>
      </c>
      <c r="J337" s="17" t="str">
        <f>IF(ISNUMBER(MarketingData[Cost / Signup]), IF(MarketingData[Cost / Signup]&gt;1.5,"high",IF(MarketingData[Cost / Signup]&gt;0.5,"medium","low")),"unsuccessful")</f>
        <v>low</v>
      </c>
      <c r="K337" s="14" t="str">
        <f>IF(MarketingData[Conv.]&gt;0, MarketingData[Sales]/MarketingData[Conv.], "N/A")</f>
        <v>N/A</v>
      </c>
      <c r="L337" s="14" t="str">
        <f>IF(ISNUMBER(MarketingData[Sales / Conv]), IF(MarketingData[Sales / Conv]&gt;200, "high", IF(MarketingData[Sales / Conv]&gt;75,"medium","low")),"N/A")</f>
        <v>N/A</v>
      </c>
    </row>
    <row r="338" spans="1:12" x14ac:dyDescent="0.3">
      <c r="A338" t="s">
        <v>358</v>
      </c>
      <c r="B338" t="s">
        <v>16</v>
      </c>
      <c r="C338" t="s">
        <v>8</v>
      </c>
      <c r="D338" s="13">
        <v>42430</v>
      </c>
      <c r="E338">
        <v>0</v>
      </c>
      <c r="F338">
        <v>0</v>
      </c>
      <c r="G338" s="14">
        <v>0</v>
      </c>
      <c r="H338" s="14">
        <v>1.63</v>
      </c>
      <c r="I338" s="17" t="str">
        <f>IF(MarketingData[Signups]&gt;0,H338/E338,"N/A")</f>
        <v>N/A</v>
      </c>
      <c r="J338" s="17" t="str">
        <f>IF(ISNUMBER(MarketingData[Cost / Signup]), IF(MarketingData[Cost / Signup]&gt;1.5,"high",IF(MarketingData[Cost / Signup]&gt;0.5,"medium","low")),"unsuccessful")</f>
        <v>unsuccessful</v>
      </c>
      <c r="K338" s="14" t="str">
        <f>IF(MarketingData[Conv.]&gt;0, MarketingData[Sales]/MarketingData[Conv.], "N/A")</f>
        <v>N/A</v>
      </c>
      <c r="L338" s="14" t="str">
        <f>IF(ISNUMBER(MarketingData[Sales / Conv]), IF(MarketingData[Sales / Conv]&gt;200, "high", IF(MarketingData[Sales / Conv]&gt;75,"medium","low")),"N/A")</f>
        <v>N/A</v>
      </c>
    </row>
    <row r="339" spans="1:12" x14ac:dyDescent="0.3">
      <c r="A339" t="s">
        <v>359</v>
      </c>
      <c r="B339" t="s">
        <v>16</v>
      </c>
      <c r="C339" t="s">
        <v>8</v>
      </c>
      <c r="D339" s="13">
        <v>42430</v>
      </c>
      <c r="E339">
        <v>36</v>
      </c>
      <c r="F339">
        <v>0</v>
      </c>
      <c r="G339" s="14">
        <v>0</v>
      </c>
      <c r="H339" s="14">
        <v>39.92</v>
      </c>
      <c r="I339" s="17">
        <f>IF(MarketingData[Signups]&gt;0,H339/E339,"N/A")</f>
        <v>1.108888888888889</v>
      </c>
      <c r="J339" s="17" t="str">
        <f>IF(ISNUMBER(MarketingData[Cost / Signup]), IF(MarketingData[Cost / Signup]&gt;1.5,"high",IF(MarketingData[Cost / Signup]&gt;0.5,"medium","low")),"unsuccessful")</f>
        <v>medium</v>
      </c>
      <c r="K339" s="14" t="str">
        <f>IF(MarketingData[Conv.]&gt;0, MarketingData[Sales]/MarketingData[Conv.], "N/A")</f>
        <v>N/A</v>
      </c>
      <c r="L339" s="14" t="str">
        <f>IF(ISNUMBER(MarketingData[Sales / Conv]), IF(MarketingData[Sales / Conv]&gt;200, "high", IF(MarketingData[Sales / Conv]&gt;75,"medium","low")),"N/A")</f>
        <v>N/A</v>
      </c>
    </row>
    <row r="340" spans="1:12" x14ac:dyDescent="0.3">
      <c r="A340" t="s">
        <v>360</v>
      </c>
      <c r="B340" t="s">
        <v>16</v>
      </c>
      <c r="C340" t="s">
        <v>8</v>
      </c>
      <c r="D340" s="13">
        <v>42370</v>
      </c>
      <c r="E340">
        <v>6</v>
      </c>
      <c r="F340">
        <v>0</v>
      </c>
      <c r="G340" s="14">
        <v>0</v>
      </c>
      <c r="H340" s="14">
        <v>4.26</v>
      </c>
      <c r="I340" s="17">
        <f>IF(MarketingData[Signups]&gt;0,H340/E340,"N/A")</f>
        <v>0.71</v>
      </c>
      <c r="J340" s="17" t="str">
        <f>IF(ISNUMBER(MarketingData[Cost / Signup]), IF(MarketingData[Cost / Signup]&gt;1.5,"high",IF(MarketingData[Cost / Signup]&gt;0.5,"medium","low")),"unsuccessful")</f>
        <v>medium</v>
      </c>
      <c r="K340" s="14" t="str">
        <f>IF(MarketingData[Conv.]&gt;0, MarketingData[Sales]/MarketingData[Conv.], "N/A")</f>
        <v>N/A</v>
      </c>
      <c r="L340" s="14" t="str">
        <f>IF(ISNUMBER(MarketingData[Sales / Conv]), IF(MarketingData[Sales / Conv]&gt;200, "high", IF(MarketingData[Sales / Conv]&gt;75,"medium","low")),"N/A")</f>
        <v>N/A</v>
      </c>
    </row>
    <row r="341" spans="1:12" x14ac:dyDescent="0.3">
      <c r="A341" t="s">
        <v>361</v>
      </c>
      <c r="B341" t="s">
        <v>15</v>
      </c>
      <c r="C341" t="s">
        <v>3</v>
      </c>
      <c r="D341" s="13">
        <v>42370</v>
      </c>
      <c r="E341">
        <v>23</v>
      </c>
      <c r="F341">
        <v>0</v>
      </c>
      <c r="G341" s="14">
        <v>0</v>
      </c>
      <c r="H341" s="14">
        <v>22.35</v>
      </c>
      <c r="I341" s="17">
        <f>IF(MarketingData[Signups]&gt;0,H341/E341,"N/A")</f>
        <v>0.97173913043478266</v>
      </c>
      <c r="J341" s="17" t="str">
        <f>IF(ISNUMBER(MarketingData[Cost / Signup]), IF(MarketingData[Cost / Signup]&gt;1.5,"high",IF(MarketingData[Cost / Signup]&gt;0.5,"medium","low")),"unsuccessful")</f>
        <v>medium</v>
      </c>
      <c r="K341" s="14" t="str">
        <f>IF(MarketingData[Conv.]&gt;0, MarketingData[Sales]/MarketingData[Conv.], "N/A")</f>
        <v>N/A</v>
      </c>
      <c r="L341" s="14" t="str">
        <f>IF(ISNUMBER(MarketingData[Sales / Conv]), IF(MarketingData[Sales / Conv]&gt;200, "high", IF(MarketingData[Sales / Conv]&gt;75,"medium","low")),"N/A")</f>
        <v>N/A</v>
      </c>
    </row>
    <row r="342" spans="1:12" x14ac:dyDescent="0.3">
      <c r="A342" t="s">
        <v>362</v>
      </c>
      <c r="B342" t="s">
        <v>10</v>
      </c>
      <c r="C342" t="s">
        <v>8</v>
      </c>
      <c r="D342" s="13">
        <v>42401</v>
      </c>
      <c r="E342">
        <v>7</v>
      </c>
      <c r="F342">
        <v>0</v>
      </c>
      <c r="G342" s="14">
        <v>0</v>
      </c>
      <c r="H342" s="14">
        <v>6.1</v>
      </c>
      <c r="I342" s="17">
        <f>IF(MarketingData[Signups]&gt;0,H342/E342,"N/A")</f>
        <v>0.87142857142857133</v>
      </c>
      <c r="J342" s="17" t="str">
        <f>IF(ISNUMBER(MarketingData[Cost / Signup]), IF(MarketingData[Cost / Signup]&gt;1.5,"high",IF(MarketingData[Cost / Signup]&gt;0.5,"medium","low")),"unsuccessful")</f>
        <v>medium</v>
      </c>
      <c r="K342" s="14" t="str">
        <f>IF(MarketingData[Conv.]&gt;0, MarketingData[Sales]/MarketingData[Conv.], "N/A")</f>
        <v>N/A</v>
      </c>
      <c r="L342" s="14" t="str">
        <f>IF(ISNUMBER(MarketingData[Sales / Conv]), IF(MarketingData[Sales / Conv]&gt;200, "high", IF(MarketingData[Sales / Conv]&gt;75,"medium","low")),"N/A")</f>
        <v>N/A</v>
      </c>
    </row>
    <row r="343" spans="1:12" x14ac:dyDescent="0.3">
      <c r="A343" t="s">
        <v>363</v>
      </c>
      <c r="B343" t="s">
        <v>16</v>
      </c>
      <c r="C343" t="s">
        <v>8</v>
      </c>
      <c r="D343" s="13">
        <v>42401</v>
      </c>
      <c r="E343">
        <v>5</v>
      </c>
      <c r="F343">
        <v>0</v>
      </c>
      <c r="G343" s="14">
        <v>0</v>
      </c>
      <c r="H343" s="14">
        <v>20.61</v>
      </c>
      <c r="I343" s="17">
        <f>IF(MarketingData[Signups]&gt;0,H343/E343,"N/A")</f>
        <v>4.1219999999999999</v>
      </c>
      <c r="J343" s="17" t="str">
        <f>IF(ISNUMBER(MarketingData[Cost / Signup]), IF(MarketingData[Cost / Signup]&gt;1.5,"high",IF(MarketingData[Cost / Signup]&gt;0.5,"medium","low")),"unsuccessful")</f>
        <v>high</v>
      </c>
      <c r="K343" s="14" t="str">
        <f>IF(MarketingData[Conv.]&gt;0, MarketingData[Sales]/MarketingData[Conv.], "N/A")</f>
        <v>N/A</v>
      </c>
      <c r="L343" s="14" t="str">
        <f>IF(ISNUMBER(MarketingData[Sales / Conv]), IF(MarketingData[Sales / Conv]&gt;200, "high", IF(MarketingData[Sales / Conv]&gt;75,"medium","low")),"N/A")</f>
        <v>N/A</v>
      </c>
    </row>
    <row r="344" spans="1:12" x14ac:dyDescent="0.3">
      <c r="A344" t="s">
        <v>364</v>
      </c>
      <c r="B344" t="s">
        <v>16</v>
      </c>
      <c r="C344" t="s">
        <v>6</v>
      </c>
      <c r="D344" s="13">
        <v>42430</v>
      </c>
      <c r="E344">
        <v>2</v>
      </c>
      <c r="F344">
        <v>0</v>
      </c>
      <c r="G344" s="14">
        <v>0</v>
      </c>
      <c r="H344" s="14">
        <v>1.72</v>
      </c>
      <c r="I344" s="17">
        <f>IF(MarketingData[Signups]&gt;0,H344/E344,"N/A")</f>
        <v>0.86</v>
      </c>
      <c r="J344" s="17" t="str">
        <f>IF(ISNUMBER(MarketingData[Cost / Signup]), IF(MarketingData[Cost / Signup]&gt;1.5,"high",IF(MarketingData[Cost / Signup]&gt;0.5,"medium","low")),"unsuccessful")</f>
        <v>medium</v>
      </c>
      <c r="K344" s="14" t="str">
        <f>IF(MarketingData[Conv.]&gt;0, MarketingData[Sales]/MarketingData[Conv.], "N/A")</f>
        <v>N/A</v>
      </c>
      <c r="L344" s="14" t="str">
        <f>IF(ISNUMBER(MarketingData[Sales / Conv]), IF(MarketingData[Sales / Conv]&gt;200, "high", IF(MarketingData[Sales / Conv]&gt;75,"medium","low")),"N/A")</f>
        <v>N/A</v>
      </c>
    </row>
    <row r="345" spans="1:12" x14ac:dyDescent="0.3">
      <c r="A345" t="s">
        <v>365</v>
      </c>
      <c r="B345" t="s">
        <v>16</v>
      </c>
      <c r="C345" t="s">
        <v>6</v>
      </c>
      <c r="D345" s="13">
        <v>42430</v>
      </c>
      <c r="E345">
        <v>15</v>
      </c>
      <c r="F345">
        <v>0</v>
      </c>
      <c r="G345" s="14">
        <v>0</v>
      </c>
      <c r="H345" s="14">
        <v>10.89</v>
      </c>
      <c r="I345" s="17">
        <f>IF(MarketingData[Signups]&gt;0,H345/E345,"N/A")</f>
        <v>0.72600000000000009</v>
      </c>
      <c r="J345" s="17" t="str">
        <f>IF(ISNUMBER(MarketingData[Cost / Signup]), IF(MarketingData[Cost / Signup]&gt;1.5,"high",IF(MarketingData[Cost / Signup]&gt;0.5,"medium","low")),"unsuccessful")</f>
        <v>medium</v>
      </c>
      <c r="K345" s="14" t="str">
        <f>IF(MarketingData[Conv.]&gt;0, MarketingData[Sales]/MarketingData[Conv.], "N/A")</f>
        <v>N/A</v>
      </c>
      <c r="L345" s="14" t="str">
        <f>IF(ISNUMBER(MarketingData[Sales / Conv]), IF(MarketingData[Sales / Conv]&gt;200, "high", IF(MarketingData[Sales / Conv]&gt;75,"medium","low")),"N/A")</f>
        <v>N/A</v>
      </c>
    </row>
    <row r="346" spans="1:12" x14ac:dyDescent="0.3">
      <c r="A346" t="s">
        <v>366</v>
      </c>
      <c r="B346" t="s">
        <v>10</v>
      </c>
      <c r="C346" t="s">
        <v>6</v>
      </c>
      <c r="D346" s="13">
        <v>42430</v>
      </c>
      <c r="E346">
        <v>30</v>
      </c>
      <c r="F346">
        <v>0</v>
      </c>
      <c r="G346" s="14">
        <v>0</v>
      </c>
      <c r="H346" s="14">
        <v>37.53</v>
      </c>
      <c r="I346" s="17">
        <f>IF(MarketingData[Signups]&gt;0,H346/E346,"N/A")</f>
        <v>1.2510000000000001</v>
      </c>
      <c r="J346" s="17" t="str">
        <f>IF(ISNUMBER(MarketingData[Cost / Signup]), IF(MarketingData[Cost / Signup]&gt;1.5,"high",IF(MarketingData[Cost / Signup]&gt;0.5,"medium","low")),"unsuccessful")</f>
        <v>medium</v>
      </c>
      <c r="K346" s="14" t="str">
        <f>IF(MarketingData[Conv.]&gt;0, MarketingData[Sales]/MarketingData[Conv.], "N/A")</f>
        <v>N/A</v>
      </c>
      <c r="L346" s="14" t="str">
        <f>IF(ISNUMBER(MarketingData[Sales / Conv]), IF(MarketingData[Sales / Conv]&gt;200, "high", IF(MarketingData[Sales / Conv]&gt;75,"medium","low")),"N/A")</f>
        <v>N/A</v>
      </c>
    </row>
    <row r="347" spans="1:12" x14ac:dyDescent="0.3">
      <c r="A347" t="s">
        <v>367</v>
      </c>
      <c r="B347" t="s">
        <v>14</v>
      </c>
      <c r="C347" t="s">
        <v>6</v>
      </c>
      <c r="D347" s="13">
        <v>42430</v>
      </c>
      <c r="E347">
        <v>34</v>
      </c>
      <c r="F347">
        <v>0</v>
      </c>
      <c r="G347" s="14">
        <v>0</v>
      </c>
      <c r="H347" s="14">
        <v>33.25</v>
      </c>
      <c r="I347" s="17">
        <f>IF(MarketingData[Signups]&gt;0,H347/E347,"N/A")</f>
        <v>0.9779411764705882</v>
      </c>
      <c r="J347" s="17" t="str">
        <f>IF(ISNUMBER(MarketingData[Cost / Signup]), IF(MarketingData[Cost / Signup]&gt;1.5,"high",IF(MarketingData[Cost / Signup]&gt;0.5,"medium","low")),"unsuccessful")</f>
        <v>medium</v>
      </c>
      <c r="K347" s="14" t="str">
        <f>IF(MarketingData[Conv.]&gt;0, MarketingData[Sales]/MarketingData[Conv.], "N/A")</f>
        <v>N/A</v>
      </c>
      <c r="L347" s="14" t="str">
        <f>IF(ISNUMBER(MarketingData[Sales / Conv]), IF(MarketingData[Sales / Conv]&gt;200, "high", IF(MarketingData[Sales / Conv]&gt;75,"medium","low")),"N/A")</f>
        <v>N/A</v>
      </c>
    </row>
    <row r="348" spans="1:12" x14ac:dyDescent="0.3">
      <c r="A348" t="s">
        <v>368</v>
      </c>
      <c r="B348" t="s">
        <v>16</v>
      </c>
      <c r="C348" t="s">
        <v>6</v>
      </c>
      <c r="D348" s="13">
        <v>42430</v>
      </c>
      <c r="E348">
        <v>1</v>
      </c>
      <c r="F348">
        <v>0</v>
      </c>
      <c r="G348" s="14">
        <v>0</v>
      </c>
      <c r="H348" s="14">
        <v>5.0199999999999996</v>
      </c>
      <c r="I348" s="17">
        <f>IF(MarketingData[Signups]&gt;0,H348/E348,"N/A")</f>
        <v>5.0199999999999996</v>
      </c>
      <c r="J348" s="17" t="str">
        <f>IF(ISNUMBER(MarketingData[Cost / Signup]), IF(MarketingData[Cost / Signup]&gt;1.5,"high",IF(MarketingData[Cost / Signup]&gt;0.5,"medium","low")),"unsuccessful")</f>
        <v>high</v>
      </c>
      <c r="K348" s="14" t="str">
        <f>IF(MarketingData[Conv.]&gt;0, MarketingData[Sales]/MarketingData[Conv.], "N/A")</f>
        <v>N/A</v>
      </c>
      <c r="L348" s="14" t="str">
        <f>IF(ISNUMBER(MarketingData[Sales / Conv]), IF(MarketingData[Sales / Conv]&gt;200, "high", IF(MarketingData[Sales / Conv]&gt;75,"medium","low")),"N/A")</f>
        <v>N/A</v>
      </c>
    </row>
    <row r="349" spans="1:12" x14ac:dyDescent="0.3">
      <c r="A349" t="s">
        <v>369</v>
      </c>
      <c r="B349" t="s">
        <v>10</v>
      </c>
      <c r="C349" t="s">
        <v>6</v>
      </c>
      <c r="D349" s="13">
        <v>42401</v>
      </c>
      <c r="E349">
        <v>5</v>
      </c>
      <c r="F349">
        <v>0</v>
      </c>
      <c r="G349" s="14">
        <v>0</v>
      </c>
      <c r="H349" s="14">
        <v>8.34</v>
      </c>
      <c r="I349" s="17">
        <f>IF(MarketingData[Signups]&gt;0,H349/E349,"N/A")</f>
        <v>1.6679999999999999</v>
      </c>
      <c r="J349" s="17" t="str">
        <f>IF(ISNUMBER(MarketingData[Cost / Signup]), IF(MarketingData[Cost / Signup]&gt;1.5,"high",IF(MarketingData[Cost / Signup]&gt;0.5,"medium","low")),"unsuccessful")</f>
        <v>high</v>
      </c>
      <c r="K349" s="14" t="str">
        <f>IF(MarketingData[Conv.]&gt;0, MarketingData[Sales]/MarketingData[Conv.], "N/A")</f>
        <v>N/A</v>
      </c>
      <c r="L349" s="14" t="str">
        <f>IF(ISNUMBER(MarketingData[Sales / Conv]), IF(MarketingData[Sales / Conv]&gt;200, "high", IF(MarketingData[Sales / Conv]&gt;75,"medium","low")),"N/A")</f>
        <v>N/A</v>
      </c>
    </row>
    <row r="350" spans="1:12" x14ac:dyDescent="0.3">
      <c r="A350" t="s">
        <v>370</v>
      </c>
      <c r="B350" t="s">
        <v>10</v>
      </c>
      <c r="C350" t="s">
        <v>6</v>
      </c>
      <c r="D350" s="13">
        <v>42430</v>
      </c>
      <c r="E350">
        <v>52</v>
      </c>
      <c r="F350">
        <v>0</v>
      </c>
      <c r="G350" s="14">
        <v>0</v>
      </c>
      <c r="H350" s="14">
        <v>60.95</v>
      </c>
      <c r="I350" s="17">
        <f>IF(MarketingData[Signups]&gt;0,H350/E350,"N/A")</f>
        <v>1.1721153846153847</v>
      </c>
      <c r="J350" s="17" t="str">
        <f>IF(ISNUMBER(MarketingData[Cost / Signup]), IF(MarketingData[Cost / Signup]&gt;1.5,"high",IF(MarketingData[Cost / Signup]&gt;0.5,"medium","low")),"unsuccessful")</f>
        <v>medium</v>
      </c>
      <c r="K350" s="14" t="str">
        <f>IF(MarketingData[Conv.]&gt;0, MarketingData[Sales]/MarketingData[Conv.], "N/A")</f>
        <v>N/A</v>
      </c>
      <c r="L350" s="14" t="str">
        <f>IF(ISNUMBER(MarketingData[Sales / Conv]), IF(MarketingData[Sales / Conv]&gt;200, "high", IF(MarketingData[Sales / Conv]&gt;75,"medium","low")),"N/A")</f>
        <v>N/A</v>
      </c>
    </row>
    <row r="351" spans="1:12" x14ac:dyDescent="0.3">
      <c r="A351" t="s">
        <v>371</v>
      </c>
      <c r="B351" t="s">
        <v>14</v>
      </c>
      <c r="C351" t="s">
        <v>6</v>
      </c>
      <c r="D351" s="13">
        <v>42430</v>
      </c>
      <c r="E351">
        <v>36</v>
      </c>
      <c r="F351">
        <v>0</v>
      </c>
      <c r="G351" s="14">
        <v>0</v>
      </c>
      <c r="H351" s="14">
        <v>7.27</v>
      </c>
      <c r="I351" s="17">
        <f>IF(MarketingData[Signups]&gt;0,H351/E351,"N/A")</f>
        <v>0.20194444444444443</v>
      </c>
      <c r="J351" s="17" t="str">
        <f>IF(ISNUMBER(MarketingData[Cost / Signup]), IF(MarketingData[Cost / Signup]&gt;1.5,"high",IF(MarketingData[Cost / Signup]&gt;0.5,"medium","low")),"unsuccessful")</f>
        <v>low</v>
      </c>
      <c r="K351" s="14" t="str">
        <f>IF(MarketingData[Conv.]&gt;0, MarketingData[Sales]/MarketingData[Conv.], "N/A")</f>
        <v>N/A</v>
      </c>
      <c r="L351" s="14" t="str">
        <f>IF(ISNUMBER(MarketingData[Sales / Conv]), IF(MarketingData[Sales / Conv]&gt;200, "high", IF(MarketingData[Sales / Conv]&gt;75,"medium","low")),"N/A")</f>
        <v>N/A</v>
      </c>
    </row>
    <row r="352" spans="1:12" x14ac:dyDescent="0.3">
      <c r="A352" t="s">
        <v>372</v>
      </c>
      <c r="B352" t="s">
        <v>14</v>
      </c>
      <c r="C352" t="s">
        <v>6</v>
      </c>
      <c r="D352" s="13">
        <v>42370</v>
      </c>
      <c r="E352">
        <v>4</v>
      </c>
      <c r="F352">
        <v>0</v>
      </c>
      <c r="G352" s="14">
        <v>0</v>
      </c>
      <c r="H352" s="14">
        <v>9.4</v>
      </c>
      <c r="I352" s="17">
        <f>IF(MarketingData[Signups]&gt;0,H352/E352,"N/A")</f>
        <v>2.35</v>
      </c>
      <c r="J352" s="17" t="str">
        <f>IF(ISNUMBER(MarketingData[Cost / Signup]), IF(MarketingData[Cost / Signup]&gt;1.5,"high",IF(MarketingData[Cost / Signup]&gt;0.5,"medium","low")),"unsuccessful")</f>
        <v>high</v>
      </c>
      <c r="K352" s="14" t="str">
        <f>IF(MarketingData[Conv.]&gt;0, MarketingData[Sales]/MarketingData[Conv.], "N/A")</f>
        <v>N/A</v>
      </c>
      <c r="L352" s="14" t="str">
        <f>IF(ISNUMBER(MarketingData[Sales / Conv]), IF(MarketingData[Sales / Conv]&gt;200, "high", IF(MarketingData[Sales / Conv]&gt;75,"medium","low")),"N/A")</f>
        <v>N/A</v>
      </c>
    </row>
    <row r="353" spans="1:12" x14ac:dyDescent="0.3">
      <c r="A353" t="s">
        <v>373</v>
      </c>
      <c r="B353" t="s">
        <v>16</v>
      </c>
      <c r="C353" t="s">
        <v>6</v>
      </c>
      <c r="D353" s="13">
        <v>42401</v>
      </c>
      <c r="E353">
        <v>9</v>
      </c>
      <c r="F353">
        <v>0</v>
      </c>
      <c r="G353" s="14">
        <v>0</v>
      </c>
      <c r="H353" s="14">
        <v>3.68</v>
      </c>
      <c r="I353" s="17">
        <f>IF(MarketingData[Signups]&gt;0,H353/E353,"N/A")</f>
        <v>0.40888888888888891</v>
      </c>
      <c r="J353" s="17" t="str">
        <f>IF(ISNUMBER(MarketingData[Cost / Signup]), IF(MarketingData[Cost / Signup]&gt;1.5,"high",IF(MarketingData[Cost / Signup]&gt;0.5,"medium","low")),"unsuccessful")</f>
        <v>low</v>
      </c>
      <c r="K353" s="14" t="str">
        <f>IF(MarketingData[Conv.]&gt;0, MarketingData[Sales]/MarketingData[Conv.], "N/A")</f>
        <v>N/A</v>
      </c>
      <c r="L353" s="14" t="str">
        <f>IF(ISNUMBER(MarketingData[Sales / Conv]), IF(MarketingData[Sales / Conv]&gt;200, "high", IF(MarketingData[Sales / Conv]&gt;75,"medium","low")),"N/A")</f>
        <v>N/A</v>
      </c>
    </row>
    <row r="354" spans="1:12" x14ac:dyDescent="0.3">
      <c r="A354" t="s">
        <v>374</v>
      </c>
      <c r="B354" t="s">
        <v>16</v>
      </c>
      <c r="C354" t="s">
        <v>8</v>
      </c>
      <c r="D354" s="13">
        <v>42370</v>
      </c>
      <c r="E354">
        <v>12</v>
      </c>
      <c r="F354">
        <v>0</v>
      </c>
      <c r="G354" s="14">
        <v>0</v>
      </c>
      <c r="H354" s="14">
        <v>15.94</v>
      </c>
      <c r="I354" s="17">
        <f>IF(MarketingData[Signups]&gt;0,H354/E354,"N/A")</f>
        <v>1.3283333333333334</v>
      </c>
      <c r="J354" s="17" t="str">
        <f>IF(ISNUMBER(MarketingData[Cost / Signup]), IF(MarketingData[Cost / Signup]&gt;1.5,"high",IF(MarketingData[Cost / Signup]&gt;0.5,"medium","low")),"unsuccessful")</f>
        <v>medium</v>
      </c>
      <c r="K354" s="14" t="str">
        <f>IF(MarketingData[Conv.]&gt;0, MarketingData[Sales]/MarketingData[Conv.], "N/A")</f>
        <v>N/A</v>
      </c>
      <c r="L354" s="14" t="str">
        <f>IF(ISNUMBER(MarketingData[Sales / Conv]), IF(MarketingData[Sales / Conv]&gt;200, "high", IF(MarketingData[Sales / Conv]&gt;75,"medium","low")),"N/A")</f>
        <v>N/A</v>
      </c>
    </row>
    <row r="355" spans="1:12" x14ac:dyDescent="0.3">
      <c r="A355" t="s">
        <v>375</v>
      </c>
      <c r="B355" t="s">
        <v>16</v>
      </c>
      <c r="C355" t="s">
        <v>2</v>
      </c>
      <c r="D355" s="13">
        <v>42370</v>
      </c>
      <c r="E355">
        <v>6</v>
      </c>
      <c r="F355">
        <v>0</v>
      </c>
      <c r="G355" s="14">
        <v>0</v>
      </c>
      <c r="H355" s="14">
        <v>4.88</v>
      </c>
      <c r="I355" s="17">
        <f>IF(MarketingData[Signups]&gt;0,H355/E355,"N/A")</f>
        <v>0.81333333333333335</v>
      </c>
      <c r="J355" s="17" t="str">
        <f>IF(ISNUMBER(MarketingData[Cost / Signup]), IF(MarketingData[Cost / Signup]&gt;1.5,"high",IF(MarketingData[Cost / Signup]&gt;0.5,"medium","low")),"unsuccessful")</f>
        <v>medium</v>
      </c>
      <c r="K355" s="14" t="str">
        <f>IF(MarketingData[Conv.]&gt;0, MarketingData[Sales]/MarketingData[Conv.], "N/A")</f>
        <v>N/A</v>
      </c>
      <c r="L355" s="14" t="str">
        <f>IF(ISNUMBER(MarketingData[Sales / Conv]), IF(MarketingData[Sales / Conv]&gt;200, "high", IF(MarketingData[Sales / Conv]&gt;75,"medium","low")),"N/A")</f>
        <v>N/A</v>
      </c>
    </row>
    <row r="356" spans="1:12" x14ac:dyDescent="0.3">
      <c r="A356" t="s">
        <v>376</v>
      </c>
      <c r="B356" t="s">
        <v>16</v>
      </c>
      <c r="C356" t="s">
        <v>2</v>
      </c>
      <c r="D356" s="13">
        <v>42430</v>
      </c>
      <c r="E356">
        <v>2</v>
      </c>
      <c r="F356">
        <v>0</v>
      </c>
      <c r="G356" s="14">
        <v>0</v>
      </c>
      <c r="H356" s="14">
        <v>1.1499999999999999</v>
      </c>
      <c r="I356" s="17">
        <f>IF(MarketingData[Signups]&gt;0,H356/E356,"N/A")</f>
        <v>0.57499999999999996</v>
      </c>
      <c r="J356" s="17" t="str">
        <f>IF(ISNUMBER(MarketingData[Cost / Signup]), IF(MarketingData[Cost / Signup]&gt;1.5,"high",IF(MarketingData[Cost / Signup]&gt;0.5,"medium","low")),"unsuccessful")</f>
        <v>medium</v>
      </c>
      <c r="K356" s="14" t="str">
        <f>IF(MarketingData[Conv.]&gt;0, MarketingData[Sales]/MarketingData[Conv.], "N/A")</f>
        <v>N/A</v>
      </c>
      <c r="L356" s="14" t="str">
        <f>IF(ISNUMBER(MarketingData[Sales / Conv]), IF(MarketingData[Sales / Conv]&gt;200, "high", IF(MarketingData[Sales / Conv]&gt;75,"medium","low")),"N/A")</f>
        <v>N/A</v>
      </c>
    </row>
    <row r="357" spans="1:12" x14ac:dyDescent="0.3">
      <c r="A357" t="s">
        <v>377</v>
      </c>
      <c r="B357" t="s">
        <v>16</v>
      </c>
      <c r="C357" t="s">
        <v>8</v>
      </c>
      <c r="D357" s="13">
        <v>42430</v>
      </c>
      <c r="E357">
        <v>4</v>
      </c>
      <c r="F357">
        <v>0</v>
      </c>
      <c r="G357" s="14">
        <v>0</v>
      </c>
      <c r="H357" s="14">
        <v>9.9</v>
      </c>
      <c r="I357" s="17">
        <f>IF(MarketingData[Signups]&gt;0,H357/E357,"N/A")</f>
        <v>2.4750000000000001</v>
      </c>
      <c r="J357" s="17" t="str">
        <f>IF(ISNUMBER(MarketingData[Cost / Signup]), IF(MarketingData[Cost / Signup]&gt;1.5,"high",IF(MarketingData[Cost / Signup]&gt;0.5,"medium","low")),"unsuccessful")</f>
        <v>high</v>
      </c>
      <c r="K357" s="14" t="str">
        <f>IF(MarketingData[Conv.]&gt;0, MarketingData[Sales]/MarketingData[Conv.], "N/A")</f>
        <v>N/A</v>
      </c>
      <c r="L357" s="14" t="str">
        <f>IF(ISNUMBER(MarketingData[Sales / Conv]), IF(MarketingData[Sales / Conv]&gt;200, "high", IF(MarketingData[Sales / Conv]&gt;75,"medium","low")),"N/A")</f>
        <v>N/A</v>
      </c>
    </row>
    <row r="358" spans="1:12" x14ac:dyDescent="0.3">
      <c r="A358" t="s">
        <v>378</v>
      </c>
      <c r="B358" t="s">
        <v>16</v>
      </c>
      <c r="C358" t="s">
        <v>8</v>
      </c>
      <c r="D358" s="13">
        <v>42401</v>
      </c>
      <c r="E358">
        <v>40</v>
      </c>
      <c r="F358">
        <v>0</v>
      </c>
      <c r="G358" s="14">
        <v>0</v>
      </c>
      <c r="H358" s="14">
        <v>17.309999999999999</v>
      </c>
      <c r="I358" s="17">
        <f>IF(MarketingData[Signups]&gt;0,H358/E358,"N/A")</f>
        <v>0.43274999999999997</v>
      </c>
      <c r="J358" s="17" t="str">
        <f>IF(ISNUMBER(MarketingData[Cost / Signup]), IF(MarketingData[Cost / Signup]&gt;1.5,"high",IF(MarketingData[Cost / Signup]&gt;0.5,"medium","low")),"unsuccessful")</f>
        <v>low</v>
      </c>
      <c r="K358" s="14" t="str">
        <f>IF(MarketingData[Conv.]&gt;0, MarketingData[Sales]/MarketingData[Conv.], "N/A")</f>
        <v>N/A</v>
      </c>
      <c r="L358" s="14" t="str">
        <f>IF(ISNUMBER(MarketingData[Sales / Conv]), IF(MarketingData[Sales / Conv]&gt;200, "high", IF(MarketingData[Sales / Conv]&gt;75,"medium","low")),"N/A")</f>
        <v>N/A</v>
      </c>
    </row>
    <row r="359" spans="1:12" x14ac:dyDescent="0.3">
      <c r="A359" t="s">
        <v>379</v>
      </c>
      <c r="B359" t="s">
        <v>13</v>
      </c>
      <c r="C359" t="s">
        <v>7</v>
      </c>
      <c r="D359" s="13">
        <v>42401</v>
      </c>
      <c r="E359">
        <v>54</v>
      </c>
      <c r="F359">
        <v>0</v>
      </c>
      <c r="G359" s="14">
        <v>0</v>
      </c>
      <c r="H359" s="14">
        <v>36.81</v>
      </c>
      <c r="I359" s="17">
        <f>IF(MarketingData[Signups]&gt;0,H359/E359,"N/A")</f>
        <v>0.68166666666666675</v>
      </c>
      <c r="J359" s="17" t="str">
        <f>IF(ISNUMBER(MarketingData[Cost / Signup]), IF(MarketingData[Cost / Signup]&gt;1.5,"high",IF(MarketingData[Cost / Signup]&gt;0.5,"medium","low")),"unsuccessful")</f>
        <v>medium</v>
      </c>
      <c r="K359" s="14" t="str">
        <f>IF(MarketingData[Conv.]&gt;0, MarketingData[Sales]/MarketingData[Conv.], "N/A")</f>
        <v>N/A</v>
      </c>
      <c r="L359" s="14" t="str">
        <f>IF(ISNUMBER(MarketingData[Sales / Conv]), IF(MarketingData[Sales / Conv]&gt;200, "high", IF(MarketingData[Sales / Conv]&gt;75,"medium","low")),"N/A")</f>
        <v>N/A</v>
      </c>
    </row>
    <row r="360" spans="1:12" x14ac:dyDescent="0.3">
      <c r="A360" t="s">
        <v>380</v>
      </c>
      <c r="B360" t="s">
        <v>16</v>
      </c>
      <c r="C360" t="s">
        <v>4</v>
      </c>
      <c r="D360" s="13">
        <v>42401</v>
      </c>
      <c r="E360">
        <v>35</v>
      </c>
      <c r="F360">
        <v>0</v>
      </c>
      <c r="G360" s="14">
        <v>0</v>
      </c>
      <c r="H360" s="14">
        <v>39.83</v>
      </c>
      <c r="I360" s="17">
        <f>IF(MarketingData[Signups]&gt;0,H360/E360,"N/A")</f>
        <v>1.1379999999999999</v>
      </c>
      <c r="J360" s="17" t="str">
        <f>IF(ISNUMBER(MarketingData[Cost / Signup]), IF(MarketingData[Cost / Signup]&gt;1.5,"high",IF(MarketingData[Cost / Signup]&gt;0.5,"medium","low")),"unsuccessful")</f>
        <v>medium</v>
      </c>
      <c r="K360" s="14" t="str">
        <f>IF(MarketingData[Conv.]&gt;0, MarketingData[Sales]/MarketingData[Conv.], "N/A")</f>
        <v>N/A</v>
      </c>
      <c r="L360" s="14" t="str">
        <f>IF(ISNUMBER(MarketingData[Sales / Conv]), IF(MarketingData[Sales / Conv]&gt;200, "high", IF(MarketingData[Sales / Conv]&gt;75,"medium","low")),"N/A")</f>
        <v>N/A</v>
      </c>
    </row>
    <row r="361" spans="1:12" x14ac:dyDescent="0.3">
      <c r="A361" t="s">
        <v>381</v>
      </c>
      <c r="B361" t="s">
        <v>10</v>
      </c>
      <c r="C361" t="s">
        <v>4</v>
      </c>
      <c r="D361" s="13">
        <v>42401</v>
      </c>
      <c r="E361">
        <v>7</v>
      </c>
      <c r="F361">
        <v>0</v>
      </c>
      <c r="G361" s="14">
        <v>0</v>
      </c>
      <c r="H361" s="14">
        <v>2.19</v>
      </c>
      <c r="I361" s="17">
        <f>IF(MarketingData[Signups]&gt;0,H361/E361,"N/A")</f>
        <v>0.31285714285714283</v>
      </c>
      <c r="J361" s="17" t="str">
        <f>IF(ISNUMBER(MarketingData[Cost / Signup]), IF(MarketingData[Cost / Signup]&gt;1.5,"high",IF(MarketingData[Cost / Signup]&gt;0.5,"medium","low")),"unsuccessful")</f>
        <v>low</v>
      </c>
      <c r="K361" s="14" t="str">
        <f>IF(MarketingData[Conv.]&gt;0, MarketingData[Sales]/MarketingData[Conv.], "N/A")</f>
        <v>N/A</v>
      </c>
      <c r="L361" s="14" t="str">
        <f>IF(ISNUMBER(MarketingData[Sales / Conv]), IF(MarketingData[Sales / Conv]&gt;200, "high", IF(MarketingData[Sales / Conv]&gt;75,"medium","low")),"N/A")</f>
        <v>N/A</v>
      </c>
    </row>
    <row r="362" spans="1:12" x14ac:dyDescent="0.3">
      <c r="A362" t="s">
        <v>382</v>
      </c>
      <c r="B362" t="s">
        <v>16</v>
      </c>
      <c r="C362" t="s">
        <v>8</v>
      </c>
      <c r="D362" s="13">
        <v>42401</v>
      </c>
      <c r="E362">
        <v>94</v>
      </c>
      <c r="F362">
        <v>0</v>
      </c>
      <c r="G362" s="14">
        <v>0</v>
      </c>
      <c r="H362" s="14">
        <v>36.54</v>
      </c>
      <c r="I362" s="17">
        <f>IF(MarketingData[Signups]&gt;0,H362/E362,"N/A")</f>
        <v>0.38872340425531915</v>
      </c>
      <c r="J362" s="17" t="str">
        <f>IF(ISNUMBER(MarketingData[Cost / Signup]), IF(MarketingData[Cost / Signup]&gt;1.5,"high",IF(MarketingData[Cost / Signup]&gt;0.5,"medium","low")),"unsuccessful")</f>
        <v>low</v>
      </c>
      <c r="K362" s="14" t="str">
        <f>IF(MarketingData[Conv.]&gt;0, MarketingData[Sales]/MarketingData[Conv.], "N/A")</f>
        <v>N/A</v>
      </c>
      <c r="L362" s="14" t="str">
        <f>IF(ISNUMBER(MarketingData[Sales / Conv]), IF(MarketingData[Sales / Conv]&gt;200, "high", IF(MarketingData[Sales / Conv]&gt;75,"medium","low")),"N/A")</f>
        <v>N/A</v>
      </c>
    </row>
    <row r="363" spans="1:12" x14ac:dyDescent="0.3">
      <c r="A363" t="s">
        <v>383</v>
      </c>
      <c r="B363" t="s">
        <v>14</v>
      </c>
      <c r="C363" t="s">
        <v>8</v>
      </c>
      <c r="D363" s="13">
        <v>42401</v>
      </c>
      <c r="E363">
        <v>10</v>
      </c>
      <c r="F363">
        <v>0</v>
      </c>
      <c r="G363" s="14">
        <v>0</v>
      </c>
      <c r="H363" s="14">
        <v>8.4</v>
      </c>
      <c r="I363" s="17">
        <f>IF(MarketingData[Signups]&gt;0,H363/E363,"N/A")</f>
        <v>0.84000000000000008</v>
      </c>
      <c r="J363" s="17" t="str">
        <f>IF(ISNUMBER(MarketingData[Cost / Signup]), IF(MarketingData[Cost / Signup]&gt;1.5,"high",IF(MarketingData[Cost / Signup]&gt;0.5,"medium","low")),"unsuccessful")</f>
        <v>medium</v>
      </c>
      <c r="K363" s="14" t="str">
        <f>IF(MarketingData[Conv.]&gt;0, MarketingData[Sales]/MarketingData[Conv.], "N/A")</f>
        <v>N/A</v>
      </c>
      <c r="L363" s="14" t="str">
        <f>IF(ISNUMBER(MarketingData[Sales / Conv]), IF(MarketingData[Sales / Conv]&gt;200, "high", IF(MarketingData[Sales / Conv]&gt;75,"medium","low")),"N/A")</f>
        <v>N/A</v>
      </c>
    </row>
    <row r="364" spans="1:12" x14ac:dyDescent="0.3">
      <c r="A364" t="s">
        <v>384</v>
      </c>
      <c r="B364" t="s">
        <v>16</v>
      </c>
      <c r="C364" t="s">
        <v>3</v>
      </c>
      <c r="D364" s="13">
        <v>42401</v>
      </c>
      <c r="E364">
        <v>25</v>
      </c>
      <c r="F364">
        <v>0</v>
      </c>
      <c r="G364" s="14">
        <v>0</v>
      </c>
      <c r="H364" s="14">
        <v>26.15</v>
      </c>
      <c r="I364" s="17">
        <f>IF(MarketingData[Signups]&gt;0,H364/E364,"N/A")</f>
        <v>1.046</v>
      </c>
      <c r="J364" s="17" t="str">
        <f>IF(ISNUMBER(MarketingData[Cost / Signup]), IF(MarketingData[Cost / Signup]&gt;1.5,"high",IF(MarketingData[Cost / Signup]&gt;0.5,"medium","low")),"unsuccessful")</f>
        <v>medium</v>
      </c>
      <c r="K364" s="14" t="str">
        <f>IF(MarketingData[Conv.]&gt;0, MarketingData[Sales]/MarketingData[Conv.], "N/A")</f>
        <v>N/A</v>
      </c>
      <c r="L364" s="14" t="str">
        <f>IF(ISNUMBER(MarketingData[Sales / Conv]), IF(MarketingData[Sales / Conv]&gt;200, "high", IF(MarketingData[Sales / Conv]&gt;75,"medium","low")),"N/A")</f>
        <v>N/A</v>
      </c>
    </row>
    <row r="365" spans="1:12" x14ac:dyDescent="0.3">
      <c r="A365" t="s">
        <v>385</v>
      </c>
      <c r="B365" t="s">
        <v>16</v>
      </c>
      <c r="C365" t="s">
        <v>2</v>
      </c>
      <c r="D365" s="13">
        <v>42401</v>
      </c>
      <c r="E365">
        <v>9</v>
      </c>
      <c r="F365">
        <v>0</v>
      </c>
      <c r="G365" s="14">
        <v>0</v>
      </c>
      <c r="H365" s="14">
        <v>12.9</v>
      </c>
      <c r="I365" s="17">
        <f>IF(MarketingData[Signups]&gt;0,H365/E365,"N/A")</f>
        <v>1.4333333333333333</v>
      </c>
      <c r="J365" s="17" t="str">
        <f>IF(ISNUMBER(MarketingData[Cost / Signup]), IF(MarketingData[Cost / Signup]&gt;1.5,"high",IF(MarketingData[Cost / Signup]&gt;0.5,"medium","low")),"unsuccessful")</f>
        <v>medium</v>
      </c>
      <c r="K365" s="14" t="str">
        <f>IF(MarketingData[Conv.]&gt;0, MarketingData[Sales]/MarketingData[Conv.], "N/A")</f>
        <v>N/A</v>
      </c>
      <c r="L365" s="14" t="str">
        <f>IF(ISNUMBER(MarketingData[Sales / Conv]), IF(MarketingData[Sales / Conv]&gt;200, "high", IF(MarketingData[Sales / Conv]&gt;75,"medium","low")),"N/A")</f>
        <v>N/A</v>
      </c>
    </row>
    <row r="366" spans="1:12" x14ac:dyDescent="0.3">
      <c r="A366" t="s">
        <v>386</v>
      </c>
      <c r="B366" t="s">
        <v>16</v>
      </c>
      <c r="C366" t="s">
        <v>2</v>
      </c>
      <c r="D366" s="13">
        <v>42370</v>
      </c>
      <c r="E366">
        <v>68</v>
      </c>
      <c r="F366">
        <v>0</v>
      </c>
      <c r="G366" s="14">
        <v>0</v>
      </c>
      <c r="H366" s="14">
        <v>138.66999999999999</v>
      </c>
      <c r="I366" s="17">
        <f>IF(MarketingData[Signups]&gt;0,H366/E366,"N/A")</f>
        <v>2.0392647058823528</v>
      </c>
      <c r="J366" s="17" t="str">
        <f>IF(ISNUMBER(MarketingData[Cost / Signup]), IF(MarketingData[Cost / Signup]&gt;1.5,"high",IF(MarketingData[Cost / Signup]&gt;0.5,"medium","low")),"unsuccessful")</f>
        <v>high</v>
      </c>
      <c r="K366" s="14" t="str">
        <f>IF(MarketingData[Conv.]&gt;0, MarketingData[Sales]/MarketingData[Conv.], "N/A")</f>
        <v>N/A</v>
      </c>
      <c r="L366" s="14" t="str">
        <f>IF(ISNUMBER(MarketingData[Sales / Conv]), IF(MarketingData[Sales / Conv]&gt;200, "high", IF(MarketingData[Sales / Conv]&gt;75,"medium","low")),"N/A")</f>
        <v>N/A</v>
      </c>
    </row>
    <row r="367" spans="1:12" x14ac:dyDescent="0.3">
      <c r="A367" t="s">
        <v>387</v>
      </c>
      <c r="B367" t="s">
        <v>16</v>
      </c>
      <c r="C367" t="s">
        <v>2</v>
      </c>
      <c r="D367" s="13">
        <v>42401</v>
      </c>
      <c r="E367">
        <v>4</v>
      </c>
      <c r="F367">
        <v>0</v>
      </c>
      <c r="G367" s="14">
        <v>0</v>
      </c>
      <c r="H367" s="14">
        <v>15.44</v>
      </c>
      <c r="I367" s="17">
        <f>IF(MarketingData[Signups]&gt;0,H367/E367,"N/A")</f>
        <v>3.86</v>
      </c>
      <c r="J367" s="17" t="str">
        <f>IF(ISNUMBER(MarketingData[Cost / Signup]), IF(MarketingData[Cost / Signup]&gt;1.5,"high",IF(MarketingData[Cost / Signup]&gt;0.5,"medium","low")),"unsuccessful")</f>
        <v>high</v>
      </c>
      <c r="K367" s="14" t="str">
        <f>IF(MarketingData[Conv.]&gt;0, MarketingData[Sales]/MarketingData[Conv.], "N/A")</f>
        <v>N/A</v>
      </c>
      <c r="L367" s="14" t="str">
        <f>IF(ISNUMBER(MarketingData[Sales / Conv]), IF(MarketingData[Sales / Conv]&gt;200, "high", IF(MarketingData[Sales / Conv]&gt;75,"medium","low")),"N/A")</f>
        <v>N/A</v>
      </c>
    </row>
    <row r="368" spans="1:12" x14ac:dyDescent="0.3">
      <c r="A368" t="s">
        <v>388</v>
      </c>
      <c r="B368" t="s">
        <v>16</v>
      </c>
      <c r="C368" t="s">
        <v>2</v>
      </c>
      <c r="D368" s="13">
        <v>42430</v>
      </c>
      <c r="E368">
        <v>3</v>
      </c>
      <c r="F368">
        <v>0</v>
      </c>
      <c r="G368" s="14">
        <v>0</v>
      </c>
      <c r="H368" s="14">
        <v>15.25</v>
      </c>
      <c r="I368" s="17">
        <f>IF(MarketingData[Signups]&gt;0,H368/E368,"N/A")</f>
        <v>5.083333333333333</v>
      </c>
      <c r="J368" s="17" t="str">
        <f>IF(ISNUMBER(MarketingData[Cost / Signup]), IF(MarketingData[Cost / Signup]&gt;1.5,"high",IF(MarketingData[Cost / Signup]&gt;0.5,"medium","low")),"unsuccessful")</f>
        <v>high</v>
      </c>
      <c r="K368" s="14" t="str">
        <f>IF(MarketingData[Conv.]&gt;0, MarketingData[Sales]/MarketingData[Conv.], "N/A")</f>
        <v>N/A</v>
      </c>
      <c r="L368" s="14" t="str">
        <f>IF(ISNUMBER(MarketingData[Sales / Conv]), IF(MarketingData[Sales / Conv]&gt;200, "high", IF(MarketingData[Sales / Conv]&gt;75,"medium","low")),"N/A")</f>
        <v>N/A</v>
      </c>
    </row>
    <row r="369" spans="1:12" x14ac:dyDescent="0.3">
      <c r="A369" t="s">
        <v>389</v>
      </c>
      <c r="B369" t="s">
        <v>16</v>
      </c>
      <c r="C369" t="s">
        <v>4</v>
      </c>
      <c r="D369" s="13">
        <v>42401</v>
      </c>
      <c r="E369">
        <v>22</v>
      </c>
      <c r="F369">
        <v>0</v>
      </c>
      <c r="G369" s="14">
        <v>0</v>
      </c>
      <c r="H369" s="14">
        <v>13.81</v>
      </c>
      <c r="I369" s="17">
        <f>IF(MarketingData[Signups]&gt;0,H369/E369,"N/A")</f>
        <v>0.6277272727272728</v>
      </c>
      <c r="J369" s="17" t="str">
        <f>IF(ISNUMBER(MarketingData[Cost / Signup]), IF(MarketingData[Cost / Signup]&gt;1.5,"high",IF(MarketingData[Cost / Signup]&gt;0.5,"medium","low")),"unsuccessful")</f>
        <v>medium</v>
      </c>
      <c r="K369" s="14" t="str">
        <f>IF(MarketingData[Conv.]&gt;0, MarketingData[Sales]/MarketingData[Conv.], "N/A")</f>
        <v>N/A</v>
      </c>
      <c r="L369" s="14" t="str">
        <f>IF(ISNUMBER(MarketingData[Sales / Conv]), IF(MarketingData[Sales / Conv]&gt;200, "high", IF(MarketingData[Sales / Conv]&gt;75,"medium","low")),"N/A")</f>
        <v>N/A</v>
      </c>
    </row>
    <row r="370" spans="1:12" x14ac:dyDescent="0.3">
      <c r="A370" t="s">
        <v>390</v>
      </c>
      <c r="B370" t="s">
        <v>14</v>
      </c>
      <c r="C370" t="s">
        <v>8</v>
      </c>
      <c r="D370" s="13">
        <v>42430</v>
      </c>
      <c r="E370">
        <v>142</v>
      </c>
      <c r="F370">
        <v>0</v>
      </c>
      <c r="G370" s="14">
        <v>0</v>
      </c>
      <c r="H370" s="14">
        <v>165.29</v>
      </c>
      <c r="I370" s="17">
        <f>IF(MarketingData[Signups]&gt;0,H370/E370,"N/A")</f>
        <v>1.1640140845070421</v>
      </c>
      <c r="J370" s="17" t="str">
        <f>IF(ISNUMBER(MarketingData[Cost / Signup]), IF(MarketingData[Cost / Signup]&gt;1.5,"high",IF(MarketingData[Cost / Signup]&gt;0.5,"medium","low")),"unsuccessful")</f>
        <v>medium</v>
      </c>
      <c r="K370" s="14" t="str">
        <f>IF(MarketingData[Conv.]&gt;0, MarketingData[Sales]/MarketingData[Conv.], "N/A")</f>
        <v>N/A</v>
      </c>
      <c r="L370" s="14" t="str">
        <f>IF(ISNUMBER(MarketingData[Sales / Conv]), IF(MarketingData[Sales / Conv]&gt;200, "high", IF(MarketingData[Sales / Conv]&gt;75,"medium","low")),"N/A")</f>
        <v>N/A</v>
      </c>
    </row>
    <row r="371" spans="1:12" x14ac:dyDescent="0.3">
      <c r="A371" t="s">
        <v>391</v>
      </c>
      <c r="B371" t="s">
        <v>16</v>
      </c>
      <c r="C371" t="s">
        <v>8</v>
      </c>
      <c r="D371" s="13">
        <v>42430</v>
      </c>
      <c r="E371">
        <v>4</v>
      </c>
      <c r="F371">
        <v>0</v>
      </c>
      <c r="G371" s="14">
        <v>0</v>
      </c>
      <c r="H371" s="14">
        <v>2.77</v>
      </c>
      <c r="I371" s="17">
        <f>IF(MarketingData[Signups]&gt;0,H371/E371,"N/A")</f>
        <v>0.6925</v>
      </c>
      <c r="J371" s="17" t="str">
        <f>IF(ISNUMBER(MarketingData[Cost / Signup]), IF(MarketingData[Cost / Signup]&gt;1.5,"high",IF(MarketingData[Cost / Signup]&gt;0.5,"medium","low")),"unsuccessful")</f>
        <v>medium</v>
      </c>
      <c r="K371" s="14" t="str">
        <f>IF(MarketingData[Conv.]&gt;0, MarketingData[Sales]/MarketingData[Conv.], "N/A")</f>
        <v>N/A</v>
      </c>
      <c r="L371" s="14" t="str">
        <f>IF(ISNUMBER(MarketingData[Sales / Conv]), IF(MarketingData[Sales / Conv]&gt;200, "high", IF(MarketingData[Sales / Conv]&gt;75,"medium","low")),"N/A")</f>
        <v>N/A</v>
      </c>
    </row>
    <row r="372" spans="1:12" x14ac:dyDescent="0.3">
      <c r="A372" t="s">
        <v>392</v>
      </c>
      <c r="B372" t="s">
        <v>16</v>
      </c>
      <c r="C372" t="s">
        <v>3</v>
      </c>
      <c r="D372" s="13">
        <v>42430</v>
      </c>
      <c r="E372">
        <v>45</v>
      </c>
      <c r="F372">
        <v>0</v>
      </c>
      <c r="G372" s="14">
        <v>0</v>
      </c>
      <c r="H372" s="14">
        <v>82.94</v>
      </c>
      <c r="I372" s="17">
        <f>IF(MarketingData[Signups]&gt;0,H372/E372,"N/A")</f>
        <v>1.8431111111111111</v>
      </c>
      <c r="J372" s="17" t="str">
        <f>IF(ISNUMBER(MarketingData[Cost / Signup]), IF(MarketingData[Cost / Signup]&gt;1.5,"high",IF(MarketingData[Cost / Signup]&gt;0.5,"medium","low")),"unsuccessful")</f>
        <v>high</v>
      </c>
      <c r="K372" s="14" t="str">
        <f>IF(MarketingData[Conv.]&gt;0, MarketingData[Sales]/MarketingData[Conv.], "N/A")</f>
        <v>N/A</v>
      </c>
      <c r="L372" s="14" t="str">
        <f>IF(ISNUMBER(MarketingData[Sales / Conv]), IF(MarketingData[Sales / Conv]&gt;200, "high", IF(MarketingData[Sales / Conv]&gt;75,"medium","low")),"N/A")</f>
        <v>N/A</v>
      </c>
    </row>
    <row r="373" spans="1:12" x14ac:dyDescent="0.3">
      <c r="A373" t="s">
        <v>393</v>
      </c>
      <c r="B373" t="s">
        <v>10</v>
      </c>
      <c r="C373" t="s">
        <v>8</v>
      </c>
      <c r="D373" s="13">
        <v>42370</v>
      </c>
      <c r="E373">
        <v>80</v>
      </c>
      <c r="F373">
        <v>0</v>
      </c>
      <c r="G373" s="14">
        <v>0</v>
      </c>
      <c r="H373" s="14">
        <v>82.74</v>
      </c>
      <c r="I373" s="17">
        <f>IF(MarketingData[Signups]&gt;0,H373/E373,"N/A")</f>
        <v>1.0342499999999999</v>
      </c>
      <c r="J373" s="17" t="str">
        <f>IF(ISNUMBER(MarketingData[Cost / Signup]), IF(MarketingData[Cost / Signup]&gt;1.5,"high",IF(MarketingData[Cost / Signup]&gt;0.5,"medium","low")),"unsuccessful")</f>
        <v>medium</v>
      </c>
      <c r="K373" s="14" t="str">
        <f>IF(MarketingData[Conv.]&gt;0, MarketingData[Sales]/MarketingData[Conv.], "N/A")</f>
        <v>N/A</v>
      </c>
      <c r="L373" s="14" t="str">
        <f>IF(ISNUMBER(MarketingData[Sales / Conv]), IF(MarketingData[Sales / Conv]&gt;200, "high", IF(MarketingData[Sales / Conv]&gt;75,"medium","low")),"N/A")</f>
        <v>N/A</v>
      </c>
    </row>
    <row r="374" spans="1:12" x14ac:dyDescent="0.3">
      <c r="A374" t="s">
        <v>394</v>
      </c>
      <c r="B374" t="s">
        <v>10</v>
      </c>
      <c r="C374" t="s">
        <v>8</v>
      </c>
      <c r="D374" s="13">
        <v>42370</v>
      </c>
      <c r="E374">
        <v>96</v>
      </c>
      <c r="F374">
        <v>0</v>
      </c>
      <c r="G374" s="14">
        <v>0</v>
      </c>
      <c r="H374" s="14">
        <v>151.1</v>
      </c>
      <c r="I374" s="17">
        <f>IF(MarketingData[Signups]&gt;0,H374/E374,"N/A")</f>
        <v>1.5739583333333333</v>
      </c>
      <c r="J374" s="17" t="str">
        <f>IF(ISNUMBER(MarketingData[Cost / Signup]), IF(MarketingData[Cost / Signup]&gt;1.5,"high",IF(MarketingData[Cost / Signup]&gt;0.5,"medium","low")),"unsuccessful")</f>
        <v>high</v>
      </c>
      <c r="K374" s="14" t="str">
        <f>IF(MarketingData[Conv.]&gt;0, MarketingData[Sales]/MarketingData[Conv.], "N/A")</f>
        <v>N/A</v>
      </c>
      <c r="L374" s="14" t="str">
        <f>IF(ISNUMBER(MarketingData[Sales / Conv]), IF(MarketingData[Sales / Conv]&gt;200, "high", IF(MarketingData[Sales / Conv]&gt;75,"medium","low")),"N/A")</f>
        <v>N/A</v>
      </c>
    </row>
    <row r="375" spans="1:12" x14ac:dyDescent="0.3">
      <c r="A375" t="s">
        <v>395</v>
      </c>
      <c r="B375" t="s">
        <v>16</v>
      </c>
      <c r="C375" t="s">
        <v>8</v>
      </c>
      <c r="D375" s="13">
        <v>42370</v>
      </c>
      <c r="E375">
        <v>4</v>
      </c>
      <c r="F375">
        <v>0</v>
      </c>
      <c r="G375" s="14">
        <v>0</v>
      </c>
      <c r="H375" s="14">
        <v>1.7</v>
      </c>
      <c r="I375" s="17">
        <f>IF(MarketingData[Signups]&gt;0,H375/E375,"N/A")</f>
        <v>0.42499999999999999</v>
      </c>
      <c r="J375" s="17" t="str">
        <f>IF(ISNUMBER(MarketingData[Cost / Signup]), IF(MarketingData[Cost / Signup]&gt;1.5,"high",IF(MarketingData[Cost / Signup]&gt;0.5,"medium","low")),"unsuccessful")</f>
        <v>low</v>
      </c>
      <c r="K375" s="14" t="str">
        <f>IF(MarketingData[Conv.]&gt;0, MarketingData[Sales]/MarketingData[Conv.], "N/A")</f>
        <v>N/A</v>
      </c>
      <c r="L375" s="14" t="str">
        <f>IF(ISNUMBER(MarketingData[Sales / Conv]), IF(MarketingData[Sales / Conv]&gt;200, "high", IF(MarketingData[Sales / Conv]&gt;75,"medium","low")),"N/A")</f>
        <v>N/A</v>
      </c>
    </row>
    <row r="376" spans="1:12" x14ac:dyDescent="0.3">
      <c r="A376" t="s">
        <v>396</v>
      </c>
      <c r="B376" t="s">
        <v>16</v>
      </c>
      <c r="C376" t="s">
        <v>8</v>
      </c>
      <c r="D376" s="13">
        <v>42401</v>
      </c>
      <c r="E376">
        <v>62</v>
      </c>
      <c r="F376">
        <v>0</v>
      </c>
      <c r="G376" s="14">
        <v>0</v>
      </c>
      <c r="H376" s="14">
        <v>57.58</v>
      </c>
      <c r="I376" s="17">
        <f>IF(MarketingData[Signups]&gt;0,H376/E376,"N/A")</f>
        <v>0.92870967741935484</v>
      </c>
      <c r="J376" s="17" t="str">
        <f>IF(ISNUMBER(MarketingData[Cost / Signup]), IF(MarketingData[Cost / Signup]&gt;1.5,"high",IF(MarketingData[Cost / Signup]&gt;0.5,"medium","low")),"unsuccessful")</f>
        <v>medium</v>
      </c>
      <c r="K376" s="14" t="str">
        <f>IF(MarketingData[Conv.]&gt;0, MarketingData[Sales]/MarketingData[Conv.], "N/A")</f>
        <v>N/A</v>
      </c>
      <c r="L376" s="14" t="str">
        <f>IF(ISNUMBER(MarketingData[Sales / Conv]), IF(MarketingData[Sales / Conv]&gt;200, "high", IF(MarketingData[Sales / Conv]&gt;75,"medium","low")),"N/A")</f>
        <v>N/A</v>
      </c>
    </row>
    <row r="377" spans="1:12" x14ac:dyDescent="0.3">
      <c r="A377" t="s">
        <v>397</v>
      </c>
      <c r="B377" t="s">
        <v>16</v>
      </c>
      <c r="C377" t="s">
        <v>8</v>
      </c>
      <c r="D377" s="13">
        <v>42401</v>
      </c>
      <c r="E377">
        <v>31</v>
      </c>
      <c r="F377">
        <v>0</v>
      </c>
      <c r="G377" s="14">
        <v>0</v>
      </c>
      <c r="H377" s="14">
        <v>24.35</v>
      </c>
      <c r="I377" s="17">
        <f>IF(MarketingData[Signups]&gt;0,H377/E377,"N/A")</f>
        <v>0.78548387096774197</v>
      </c>
      <c r="J377" s="17" t="str">
        <f>IF(ISNUMBER(MarketingData[Cost / Signup]), IF(MarketingData[Cost / Signup]&gt;1.5,"high",IF(MarketingData[Cost / Signup]&gt;0.5,"medium","low")),"unsuccessful")</f>
        <v>medium</v>
      </c>
      <c r="K377" s="14" t="str">
        <f>IF(MarketingData[Conv.]&gt;0, MarketingData[Sales]/MarketingData[Conv.], "N/A")</f>
        <v>N/A</v>
      </c>
      <c r="L377" s="14" t="str">
        <f>IF(ISNUMBER(MarketingData[Sales / Conv]), IF(MarketingData[Sales / Conv]&gt;200, "high", IF(MarketingData[Sales / Conv]&gt;75,"medium","low")),"N/A")</f>
        <v>N/A</v>
      </c>
    </row>
    <row r="378" spans="1:12" x14ac:dyDescent="0.3">
      <c r="A378" t="s">
        <v>398</v>
      </c>
      <c r="B378" t="s">
        <v>16</v>
      </c>
      <c r="C378" t="s">
        <v>8</v>
      </c>
      <c r="D378" s="13">
        <v>42430</v>
      </c>
      <c r="E378">
        <v>14</v>
      </c>
      <c r="F378">
        <v>0</v>
      </c>
      <c r="G378" s="14">
        <v>0</v>
      </c>
      <c r="H378" s="14">
        <v>15.06</v>
      </c>
      <c r="I378" s="17">
        <f>IF(MarketingData[Signups]&gt;0,H378/E378,"N/A")</f>
        <v>1.0757142857142858</v>
      </c>
      <c r="J378" s="17" t="str">
        <f>IF(ISNUMBER(MarketingData[Cost / Signup]), IF(MarketingData[Cost / Signup]&gt;1.5,"high",IF(MarketingData[Cost / Signup]&gt;0.5,"medium","low")),"unsuccessful")</f>
        <v>medium</v>
      </c>
      <c r="K378" s="14" t="str">
        <f>IF(MarketingData[Conv.]&gt;0, MarketingData[Sales]/MarketingData[Conv.], "N/A")</f>
        <v>N/A</v>
      </c>
      <c r="L378" s="14" t="str">
        <f>IF(ISNUMBER(MarketingData[Sales / Conv]), IF(MarketingData[Sales / Conv]&gt;200, "high", IF(MarketingData[Sales / Conv]&gt;75,"medium","low")),"N/A")</f>
        <v>N/A</v>
      </c>
    </row>
    <row r="379" spans="1:12" x14ac:dyDescent="0.3">
      <c r="A379" t="s">
        <v>399</v>
      </c>
      <c r="B379" t="s">
        <v>16</v>
      </c>
      <c r="C379" t="s">
        <v>8</v>
      </c>
      <c r="D379" s="13">
        <v>42430</v>
      </c>
      <c r="E379">
        <v>29</v>
      </c>
      <c r="F379">
        <v>0</v>
      </c>
      <c r="G379" s="14">
        <v>0</v>
      </c>
      <c r="H379" s="14">
        <v>39.520000000000003</v>
      </c>
      <c r="I379" s="17">
        <f>IF(MarketingData[Signups]&gt;0,H379/E379,"N/A")</f>
        <v>1.3627586206896554</v>
      </c>
      <c r="J379" s="17" t="str">
        <f>IF(ISNUMBER(MarketingData[Cost / Signup]), IF(MarketingData[Cost / Signup]&gt;1.5,"high",IF(MarketingData[Cost / Signup]&gt;0.5,"medium","low")),"unsuccessful")</f>
        <v>medium</v>
      </c>
      <c r="K379" s="14" t="str">
        <f>IF(MarketingData[Conv.]&gt;0, MarketingData[Sales]/MarketingData[Conv.], "N/A")</f>
        <v>N/A</v>
      </c>
      <c r="L379" s="14" t="str">
        <f>IF(ISNUMBER(MarketingData[Sales / Conv]), IF(MarketingData[Sales / Conv]&gt;200, "high", IF(MarketingData[Sales / Conv]&gt;75,"medium","low")),"N/A")</f>
        <v>N/A</v>
      </c>
    </row>
    <row r="380" spans="1:12" x14ac:dyDescent="0.3">
      <c r="A380" t="s">
        <v>400</v>
      </c>
      <c r="B380" t="s">
        <v>16</v>
      </c>
      <c r="C380" t="s">
        <v>8</v>
      </c>
      <c r="D380" s="13">
        <v>42370</v>
      </c>
      <c r="E380">
        <v>5</v>
      </c>
      <c r="F380">
        <v>0</v>
      </c>
      <c r="G380" s="14">
        <v>0</v>
      </c>
      <c r="H380" s="14">
        <v>5.85</v>
      </c>
      <c r="I380" s="17">
        <f>IF(MarketingData[Signups]&gt;0,H380/E380,"N/A")</f>
        <v>1.17</v>
      </c>
      <c r="J380" s="17" t="str">
        <f>IF(ISNUMBER(MarketingData[Cost / Signup]), IF(MarketingData[Cost / Signup]&gt;1.5,"high",IF(MarketingData[Cost / Signup]&gt;0.5,"medium","low")),"unsuccessful")</f>
        <v>medium</v>
      </c>
      <c r="K380" s="14" t="str">
        <f>IF(MarketingData[Conv.]&gt;0, MarketingData[Sales]/MarketingData[Conv.], "N/A")</f>
        <v>N/A</v>
      </c>
      <c r="L380" s="14" t="str">
        <f>IF(ISNUMBER(MarketingData[Sales / Conv]), IF(MarketingData[Sales / Conv]&gt;200, "high", IF(MarketingData[Sales / Conv]&gt;75,"medium","low")),"N/A")</f>
        <v>N/A</v>
      </c>
    </row>
    <row r="381" spans="1:12" x14ac:dyDescent="0.3">
      <c r="A381" t="s">
        <v>401</v>
      </c>
      <c r="B381" t="s">
        <v>16</v>
      </c>
      <c r="C381" t="s">
        <v>8</v>
      </c>
      <c r="D381" s="13">
        <v>42430</v>
      </c>
      <c r="E381">
        <v>39</v>
      </c>
      <c r="F381">
        <v>0</v>
      </c>
      <c r="G381" s="14">
        <v>0</v>
      </c>
      <c r="H381" s="14">
        <v>26.65</v>
      </c>
      <c r="I381" s="17">
        <f>IF(MarketingData[Signups]&gt;0,H381/E381,"N/A")</f>
        <v>0.68333333333333335</v>
      </c>
      <c r="J381" s="17" t="str">
        <f>IF(ISNUMBER(MarketingData[Cost / Signup]), IF(MarketingData[Cost / Signup]&gt;1.5,"high",IF(MarketingData[Cost / Signup]&gt;0.5,"medium","low")),"unsuccessful")</f>
        <v>medium</v>
      </c>
      <c r="K381" s="14" t="str">
        <f>IF(MarketingData[Conv.]&gt;0, MarketingData[Sales]/MarketingData[Conv.], "N/A")</f>
        <v>N/A</v>
      </c>
      <c r="L381" s="14" t="str">
        <f>IF(ISNUMBER(MarketingData[Sales / Conv]), IF(MarketingData[Sales / Conv]&gt;200, "high", IF(MarketingData[Sales / Conv]&gt;75,"medium","low")),"N/A")</f>
        <v>N/A</v>
      </c>
    </row>
    <row r="382" spans="1:12" x14ac:dyDescent="0.3">
      <c r="A382" t="s">
        <v>402</v>
      </c>
      <c r="B382" t="s">
        <v>16</v>
      </c>
      <c r="C382" t="s">
        <v>8</v>
      </c>
      <c r="D382" s="13">
        <v>42370</v>
      </c>
      <c r="E382">
        <v>13</v>
      </c>
      <c r="F382">
        <v>0</v>
      </c>
      <c r="G382" s="14">
        <v>0</v>
      </c>
      <c r="H382" s="14">
        <v>12.81</v>
      </c>
      <c r="I382" s="17">
        <f>IF(MarketingData[Signups]&gt;0,H382/E382,"N/A")</f>
        <v>0.98538461538461541</v>
      </c>
      <c r="J382" s="17" t="str">
        <f>IF(ISNUMBER(MarketingData[Cost / Signup]), IF(MarketingData[Cost / Signup]&gt;1.5,"high",IF(MarketingData[Cost / Signup]&gt;0.5,"medium","low")),"unsuccessful")</f>
        <v>medium</v>
      </c>
      <c r="K382" s="14" t="str">
        <f>IF(MarketingData[Conv.]&gt;0, MarketingData[Sales]/MarketingData[Conv.], "N/A")</f>
        <v>N/A</v>
      </c>
      <c r="L382" s="14" t="str">
        <f>IF(ISNUMBER(MarketingData[Sales / Conv]), IF(MarketingData[Sales / Conv]&gt;200, "high", IF(MarketingData[Sales / Conv]&gt;75,"medium","low")),"N/A")</f>
        <v>N/A</v>
      </c>
    </row>
    <row r="383" spans="1:12" x14ac:dyDescent="0.3">
      <c r="A383" t="s">
        <v>403</v>
      </c>
      <c r="B383" t="s">
        <v>16</v>
      </c>
      <c r="C383" t="s">
        <v>8</v>
      </c>
      <c r="D383" s="13">
        <v>42430</v>
      </c>
      <c r="E383">
        <v>8</v>
      </c>
      <c r="F383">
        <v>0</v>
      </c>
      <c r="G383" s="14">
        <v>0</v>
      </c>
      <c r="H383" s="14">
        <v>9.1</v>
      </c>
      <c r="I383" s="17">
        <f>IF(MarketingData[Signups]&gt;0,H383/E383,"N/A")</f>
        <v>1.1375</v>
      </c>
      <c r="J383" s="17" t="str">
        <f>IF(ISNUMBER(MarketingData[Cost / Signup]), IF(MarketingData[Cost / Signup]&gt;1.5,"high",IF(MarketingData[Cost / Signup]&gt;0.5,"medium","low")),"unsuccessful")</f>
        <v>medium</v>
      </c>
      <c r="K383" s="14" t="str">
        <f>IF(MarketingData[Conv.]&gt;0, MarketingData[Sales]/MarketingData[Conv.], "N/A")</f>
        <v>N/A</v>
      </c>
      <c r="L383" s="14" t="str">
        <f>IF(ISNUMBER(MarketingData[Sales / Conv]), IF(MarketingData[Sales / Conv]&gt;200, "high", IF(MarketingData[Sales / Conv]&gt;75,"medium","low")),"N/A")</f>
        <v>N/A</v>
      </c>
    </row>
    <row r="384" spans="1:12" x14ac:dyDescent="0.3">
      <c r="A384" t="s">
        <v>404</v>
      </c>
      <c r="B384" t="s">
        <v>16</v>
      </c>
      <c r="C384" t="s">
        <v>8</v>
      </c>
      <c r="D384" s="13">
        <v>42401</v>
      </c>
      <c r="E384">
        <v>5</v>
      </c>
      <c r="F384">
        <v>0</v>
      </c>
      <c r="G384" s="14">
        <v>0</v>
      </c>
      <c r="H384" s="14">
        <v>5.33</v>
      </c>
      <c r="I384" s="17">
        <f>IF(MarketingData[Signups]&gt;0,H384/E384,"N/A")</f>
        <v>1.0660000000000001</v>
      </c>
      <c r="J384" s="17" t="str">
        <f>IF(ISNUMBER(MarketingData[Cost / Signup]), IF(MarketingData[Cost / Signup]&gt;1.5,"high",IF(MarketingData[Cost / Signup]&gt;0.5,"medium","low")),"unsuccessful")</f>
        <v>medium</v>
      </c>
      <c r="K384" s="14" t="str">
        <f>IF(MarketingData[Conv.]&gt;0, MarketingData[Sales]/MarketingData[Conv.], "N/A")</f>
        <v>N/A</v>
      </c>
      <c r="L384" s="14" t="str">
        <f>IF(ISNUMBER(MarketingData[Sales / Conv]), IF(MarketingData[Sales / Conv]&gt;200, "high", IF(MarketingData[Sales / Conv]&gt;75,"medium","low")),"N/A")</f>
        <v>N/A</v>
      </c>
    </row>
    <row r="385" spans="1:12" x14ac:dyDescent="0.3">
      <c r="A385" t="s">
        <v>405</v>
      </c>
      <c r="B385" t="s">
        <v>16</v>
      </c>
      <c r="C385" t="s">
        <v>8</v>
      </c>
      <c r="D385" s="13">
        <v>42370</v>
      </c>
      <c r="E385">
        <v>4</v>
      </c>
      <c r="F385">
        <v>0</v>
      </c>
      <c r="G385" s="14">
        <v>0</v>
      </c>
      <c r="H385" s="14">
        <v>11.04</v>
      </c>
      <c r="I385" s="17">
        <f>IF(MarketingData[Signups]&gt;0,H385/E385,"N/A")</f>
        <v>2.76</v>
      </c>
      <c r="J385" s="17" t="str">
        <f>IF(ISNUMBER(MarketingData[Cost / Signup]), IF(MarketingData[Cost / Signup]&gt;1.5,"high",IF(MarketingData[Cost / Signup]&gt;0.5,"medium","low")),"unsuccessful")</f>
        <v>high</v>
      </c>
      <c r="K385" s="14" t="str">
        <f>IF(MarketingData[Conv.]&gt;0, MarketingData[Sales]/MarketingData[Conv.], "N/A")</f>
        <v>N/A</v>
      </c>
      <c r="L385" s="14" t="str">
        <f>IF(ISNUMBER(MarketingData[Sales / Conv]), IF(MarketingData[Sales / Conv]&gt;200, "high", IF(MarketingData[Sales / Conv]&gt;75,"medium","low")),"N/A")</f>
        <v>N/A</v>
      </c>
    </row>
    <row r="386" spans="1:12" x14ac:dyDescent="0.3">
      <c r="A386" t="s">
        <v>406</v>
      </c>
      <c r="B386" t="s">
        <v>16</v>
      </c>
      <c r="C386" t="s">
        <v>8</v>
      </c>
      <c r="D386" s="13">
        <v>42401</v>
      </c>
      <c r="E386">
        <v>76</v>
      </c>
      <c r="F386">
        <v>0</v>
      </c>
      <c r="G386" s="14">
        <v>0</v>
      </c>
      <c r="H386" s="14">
        <v>50.18</v>
      </c>
      <c r="I386" s="17">
        <f>IF(MarketingData[Signups]&gt;0,H386/E386,"N/A")</f>
        <v>0.66026315789473689</v>
      </c>
      <c r="J386" s="17" t="str">
        <f>IF(ISNUMBER(MarketingData[Cost / Signup]), IF(MarketingData[Cost / Signup]&gt;1.5,"high",IF(MarketingData[Cost / Signup]&gt;0.5,"medium","low")),"unsuccessful")</f>
        <v>medium</v>
      </c>
      <c r="K386" s="14" t="str">
        <f>IF(MarketingData[Conv.]&gt;0, MarketingData[Sales]/MarketingData[Conv.], "N/A")</f>
        <v>N/A</v>
      </c>
      <c r="L386" s="14" t="str">
        <f>IF(ISNUMBER(MarketingData[Sales / Conv]), IF(MarketingData[Sales / Conv]&gt;200, "high", IF(MarketingData[Sales / Conv]&gt;75,"medium","low")),"N/A")</f>
        <v>N/A</v>
      </c>
    </row>
    <row r="387" spans="1:12" x14ac:dyDescent="0.3">
      <c r="A387" t="s">
        <v>407</v>
      </c>
      <c r="B387" t="s">
        <v>10</v>
      </c>
      <c r="C387" t="s">
        <v>8</v>
      </c>
      <c r="D387" s="13">
        <v>42430</v>
      </c>
      <c r="E387">
        <v>2</v>
      </c>
      <c r="F387">
        <v>0</v>
      </c>
      <c r="G387" s="14">
        <v>0</v>
      </c>
      <c r="H387" s="14">
        <v>2.79</v>
      </c>
      <c r="I387" s="17">
        <f>IF(MarketingData[Signups]&gt;0,H387/E387,"N/A")</f>
        <v>1.395</v>
      </c>
      <c r="J387" s="17" t="str">
        <f>IF(ISNUMBER(MarketingData[Cost / Signup]), IF(MarketingData[Cost / Signup]&gt;1.5,"high",IF(MarketingData[Cost / Signup]&gt;0.5,"medium","low")),"unsuccessful")</f>
        <v>medium</v>
      </c>
      <c r="K387" s="14" t="str">
        <f>IF(MarketingData[Conv.]&gt;0, MarketingData[Sales]/MarketingData[Conv.], "N/A")</f>
        <v>N/A</v>
      </c>
      <c r="L387" s="14" t="str">
        <f>IF(ISNUMBER(MarketingData[Sales / Conv]), IF(MarketingData[Sales / Conv]&gt;200, "high", IF(MarketingData[Sales / Conv]&gt;75,"medium","low")),"N/A")</f>
        <v>N/A</v>
      </c>
    </row>
    <row r="388" spans="1:12" x14ac:dyDescent="0.3">
      <c r="A388" t="s">
        <v>408</v>
      </c>
      <c r="B388" t="s">
        <v>16</v>
      </c>
      <c r="C388" t="s">
        <v>8</v>
      </c>
      <c r="D388" s="13">
        <v>42370</v>
      </c>
      <c r="E388">
        <v>6</v>
      </c>
      <c r="F388">
        <v>0</v>
      </c>
      <c r="G388" s="14">
        <v>0</v>
      </c>
      <c r="H388" s="14">
        <v>5.32</v>
      </c>
      <c r="I388" s="17">
        <f>IF(MarketingData[Signups]&gt;0,H388/E388,"N/A")</f>
        <v>0.88666666666666671</v>
      </c>
      <c r="J388" s="17" t="str">
        <f>IF(ISNUMBER(MarketingData[Cost / Signup]), IF(MarketingData[Cost / Signup]&gt;1.5,"high",IF(MarketingData[Cost / Signup]&gt;0.5,"medium","low")),"unsuccessful")</f>
        <v>medium</v>
      </c>
      <c r="K388" s="14" t="str">
        <f>IF(MarketingData[Conv.]&gt;0, MarketingData[Sales]/MarketingData[Conv.], "N/A")</f>
        <v>N/A</v>
      </c>
      <c r="L388" s="14" t="str">
        <f>IF(ISNUMBER(MarketingData[Sales / Conv]), IF(MarketingData[Sales / Conv]&gt;200, "high", IF(MarketingData[Sales / Conv]&gt;75,"medium","low")),"N/A")</f>
        <v>N/A</v>
      </c>
    </row>
    <row r="389" spans="1:12" x14ac:dyDescent="0.3">
      <c r="A389" t="s">
        <v>409</v>
      </c>
      <c r="B389" t="s">
        <v>14</v>
      </c>
      <c r="C389" t="s">
        <v>8</v>
      </c>
      <c r="D389" s="13">
        <v>42401</v>
      </c>
      <c r="E389">
        <v>9</v>
      </c>
      <c r="F389">
        <v>0</v>
      </c>
      <c r="G389" s="14">
        <v>0</v>
      </c>
      <c r="H389" s="14">
        <v>6.42</v>
      </c>
      <c r="I389" s="17">
        <f>IF(MarketingData[Signups]&gt;0,H389/E389,"N/A")</f>
        <v>0.71333333333333337</v>
      </c>
      <c r="J389" s="17" t="str">
        <f>IF(ISNUMBER(MarketingData[Cost / Signup]), IF(MarketingData[Cost / Signup]&gt;1.5,"high",IF(MarketingData[Cost / Signup]&gt;0.5,"medium","low")),"unsuccessful")</f>
        <v>medium</v>
      </c>
      <c r="K389" s="14" t="str">
        <f>IF(MarketingData[Conv.]&gt;0, MarketingData[Sales]/MarketingData[Conv.], "N/A")</f>
        <v>N/A</v>
      </c>
      <c r="L389" s="14" t="str">
        <f>IF(ISNUMBER(MarketingData[Sales / Conv]), IF(MarketingData[Sales / Conv]&gt;200, "high", IF(MarketingData[Sales / Conv]&gt;75,"medium","low")),"N/A")</f>
        <v>N/A</v>
      </c>
    </row>
    <row r="390" spans="1:12" x14ac:dyDescent="0.3">
      <c r="A390" t="s">
        <v>410</v>
      </c>
      <c r="B390" t="s">
        <v>10</v>
      </c>
      <c r="C390" t="s">
        <v>8</v>
      </c>
      <c r="D390" s="13">
        <v>42430</v>
      </c>
      <c r="E390">
        <v>7</v>
      </c>
      <c r="F390">
        <v>0</v>
      </c>
      <c r="G390" s="14">
        <v>0</v>
      </c>
      <c r="H390" s="14">
        <v>14.9</v>
      </c>
      <c r="I390" s="17">
        <f>IF(MarketingData[Signups]&gt;0,H390/E390,"N/A")</f>
        <v>2.1285714285714286</v>
      </c>
      <c r="J390" s="17" t="str">
        <f>IF(ISNUMBER(MarketingData[Cost / Signup]), IF(MarketingData[Cost / Signup]&gt;1.5,"high",IF(MarketingData[Cost / Signup]&gt;0.5,"medium","low")),"unsuccessful")</f>
        <v>high</v>
      </c>
      <c r="K390" s="14" t="str">
        <f>IF(MarketingData[Conv.]&gt;0, MarketingData[Sales]/MarketingData[Conv.], "N/A")</f>
        <v>N/A</v>
      </c>
      <c r="L390" s="14" t="str">
        <f>IF(ISNUMBER(MarketingData[Sales / Conv]), IF(MarketingData[Sales / Conv]&gt;200, "high", IF(MarketingData[Sales / Conv]&gt;75,"medium","low")),"N/A")</f>
        <v>N/A</v>
      </c>
    </row>
    <row r="391" spans="1:12" x14ac:dyDescent="0.3">
      <c r="A391" t="s">
        <v>411</v>
      </c>
      <c r="B391" t="s">
        <v>10</v>
      </c>
      <c r="C391" t="s">
        <v>8</v>
      </c>
      <c r="D391" s="13">
        <v>42401</v>
      </c>
      <c r="E391">
        <v>1</v>
      </c>
      <c r="F391">
        <v>0</v>
      </c>
      <c r="G391" s="14">
        <v>0</v>
      </c>
      <c r="H391" s="14">
        <v>7.49</v>
      </c>
      <c r="I391" s="17">
        <f>IF(MarketingData[Signups]&gt;0,H391/E391,"N/A")</f>
        <v>7.49</v>
      </c>
      <c r="J391" s="17" t="str">
        <f>IF(ISNUMBER(MarketingData[Cost / Signup]), IF(MarketingData[Cost / Signup]&gt;1.5,"high",IF(MarketingData[Cost / Signup]&gt;0.5,"medium","low")),"unsuccessful")</f>
        <v>high</v>
      </c>
      <c r="K391" s="14" t="str">
        <f>IF(MarketingData[Conv.]&gt;0, MarketingData[Sales]/MarketingData[Conv.], "N/A")</f>
        <v>N/A</v>
      </c>
      <c r="L391" s="14" t="str">
        <f>IF(ISNUMBER(MarketingData[Sales / Conv]), IF(MarketingData[Sales / Conv]&gt;200, "high", IF(MarketingData[Sales / Conv]&gt;75,"medium","low")),"N/A")</f>
        <v>N/A</v>
      </c>
    </row>
    <row r="392" spans="1:12" x14ac:dyDescent="0.3">
      <c r="A392" t="s">
        <v>412</v>
      </c>
      <c r="B392" t="s">
        <v>16</v>
      </c>
      <c r="C392" t="s">
        <v>8</v>
      </c>
      <c r="D392" s="13">
        <v>42370</v>
      </c>
      <c r="E392">
        <v>5</v>
      </c>
      <c r="F392">
        <v>0</v>
      </c>
      <c r="G392" s="14">
        <v>0</v>
      </c>
      <c r="H392" s="14">
        <v>9.1300000000000008</v>
      </c>
      <c r="I392" s="17">
        <f>IF(MarketingData[Signups]&gt;0,H392/E392,"N/A")</f>
        <v>1.8260000000000001</v>
      </c>
      <c r="J392" s="17" t="str">
        <f>IF(ISNUMBER(MarketingData[Cost / Signup]), IF(MarketingData[Cost / Signup]&gt;1.5,"high",IF(MarketingData[Cost / Signup]&gt;0.5,"medium","low")),"unsuccessful")</f>
        <v>high</v>
      </c>
      <c r="K392" s="14" t="str">
        <f>IF(MarketingData[Conv.]&gt;0, MarketingData[Sales]/MarketingData[Conv.], "N/A")</f>
        <v>N/A</v>
      </c>
      <c r="L392" s="14" t="str">
        <f>IF(ISNUMBER(MarketingData[Sales / Conv]), IF(MarketingData[Sales / Conv]&gt;200, "high", IF(MarketingData[Sales / Conv]&gt;75,"medium","low")),"N/A")</f>
        <v>N/A</v>
      </c>
    </row>
    <row r="393" spans="1:12" x14ac:dyDescent="0.3">
      <c r="A393" t="s">
        <v>413</v>
      </c>
      <c r="B393" t="s">
        <v>16</v>
      </c>
      <c r="C393" t="s">
        <v>8</v>
      </c>
      <c r="D393" s="13">
        <v>42401</v>
      </c>
      <c r="E393">
        <v>9</v>
      </c>
      <c r="F393">
        <v>0</v>
      </c>
      <c r="G393" s="14">
        <v>0</v>
      </c>
      <c r="H393" s="14">
        <v>9.67</v>
      </c>
      <c r="I393" s="17">
        <f>IF(MarketingData[Signups]&gt;0,H393/E393,"N/A")</f>
        <v>1.0744444444444445</v>
      </c>
      <c r="J393" s="17" t="str">
        <f>IF(ISNUMBER(MarketingData[Cost / Signup]), IF(MarketingData[Cost / Signup]&gt;1.5,"high",IF(MarketingData[Cost / Signup]&gt;0.5,"medium","low")),"unsuccessful")</f>
        <v>medium</v>
      </c>
      <c r="K393" s="14" t="str">
        <f>IF(MarketingData[Conv.]&gt;0, MarketingData[Sales]/MarketingData[Conv.], "N/A")</f>
        <v>N/A</v>
      </c>
      <c r="L393" s="14" t="str">
        <f>IF(ISNUMBER(MarketingData[Sales / Conv]), IF(MarketingData[Sales / Conv]&gt;200, "high", IF(MarketingData[Sales / Conv]&gt;75,"medium","low")),"N/A")</f>
        <v>N/A</v>
      </c>
    </row>
    <row r="394" spans="1:12" x14ac:dyDescent="0.3">
      <c r="A394" t="s">
        <v>414</v>
      </c>
      <c r="B394" t="s">
        <v>10</v>
      </c>
      <c r="C394" t="s">
        <v>8</v>
      </c>
      <c r="D394" s="13">
        <v>42370</v>
      </c>
      <c r="E394">
        <v>12</v>
      </c>
      <c r="F394">
        <v>0</v>
      </c>
      <c r="G394" s="14">
        <v>0</v>
      </c>
      <c r="H394" s="14">
        <v>10.28</v>
      </c>
      <c r="I394" s="17">
        <f>IF(MarketingData[Signups]&gt;0,H394/E394,"N/A")</f>
        <v>0.85666666666666658</v>
      </c>
      <c r="J394" s="17" t="str">
        <f>IF(ISNUMBER(MarketingData[Cost / Signup]), IF(MarketingData[Cost / Signup]&gt;1.5,"high",IF(MarketingData[Cost / Signup]&gt;0.5,"medium","low")),"unsuccessful")</f>
        <v>medium</v>
      </c>
      <c r="K394" s="14" t="str">
        <f>IF(MarketingData[Conv.]&gt;0, MarketingData[Sales]/MarketingData[Conv.], "N/A")</f>
        <v>N/A</v>
      </c>
      <c r="L394" s="14" t="str">
        <f>IF(ISNUMBER(MarketingData[Sales / Conv]), IF(MarketingData[Sales / Conv]&gt;200, "high", IF(MarketingData[Sales / Conv]&gt;75,"medium","low")),"N/A")</f>
        <v>N/A</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6"/>
  <sheetViews>
    <sheetView zoomScale="120" zoomScaleNormal="120" workbookViewId="0">
      <selection activeCell="N1" sqref="N1"/>
    </sheetView>
  </sheetViews>
  <sheetFormatPr defaultRowHeight="14.4" x14ac:dyDescent="0.3"/>
  <sheetData>
    <row r="1" spans="1:1" ht="15.6" x14ac:dyDescent="0.3">
      <c r="A1" s="11" t="s">
        <v>416</v>
      </c>
    </row>
    <row r="2" spans="1:1" x14ac:dyDescent="0.3">
      <c r="A2" t="s">
        <v>417</v>
      </c>
    </row>
    <row r="4" spans="1:1" x14ac:dyDescent="0.3">
      <c r="A4" t="s">
        <v>418</v>
      </c>
    </row>
    <row r="5" spans="1:1" x14ac:dyDescent="0.3">
      <c r="A5" s="12" t="s">
        <v>419</v>
      </c>
    </row>
    <row r="6" spans="1:1" x14ac:dyDescent="0.3">
      <c r="A6" s="12" t="s">
        <v>420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391"/>
  <sheetViews>
    <sheetView topLeftCell="A24" workbookViewId="0">
      <selection activeCell="L44" sqref="L44"/>
    </sheetView>
  </sheetViews>
  <sheetFormatPr defaultRowHeight="14.4" x14ac:dyDescent="0.3"/>
  <cols>
    <col min="1" max="1" width="11.88671875" customWidth="1"/>
    <col min="10" max="10" width="24.5546875" bestFit="1" customWidth="1"/>
    <col min="11" max="11" width="12.44140625" customWidth="1"/>
  </cols>
  <sheetData>
    <row r="1" spans="1:16" ht="15" thickBot="1" x14ac:dyDescent="0.35">
      <c r="A1" s="21" t="s">
        <v>415</v>
      </c>
    </row>
    <row r="2" spans="1:16" ht="15" thickBot="1" x14ac:dyDescent="0.35">
      <c r="A2" t="s">
        <v>422</v>
      </c>
      <c r="L2" s="22">
        <v>5</v>
      </c>
      <c r="M2" s="23">
        <v>7</v>
      </c>
      <c r="N2" s="23">
        <v>9</v>
      </c>
      <c r="O2" s="24">
        <v>20</v>
      </c>
    </row>
    <row r="3" spans="1:16" x14ac:dyDescent="0.3">
      <c r="A3" s="20" t="s">
        <v>421</v>
      </c>
    </row>
    <row r="4" spans="1:16" x14ac:dyDescent="0.3">
      <c r="A4" s="20" t="s">
        <v>440</v>
      </c>
    </row>
    <row r="5" spans="1:16" ht="15" thickBot="1" x14ac:dyDescent="0.35">
      <c r="A5" s="25" t="s">
        <v>424</v>
      </c>
    </row>
    <row r="6" spans="1:16" ht="15" thickBot="1" x14ac:dyDescent="0.35">
      <c r="A6" s="19" t="s">
        <v>441</v>
      </c>
      <c r="L6" s="22">
        <v>5</v>
      </c>
      <c r="M6" s="23">
        <v>25</v>
      </c>
      <c r="N6" s="24">
        <v>38</v>
      </c>
    </row>
    <row r="7" spans="1:16" x14ac:dyDescent="0.3">
      <c r="A7" s="19" t="s">
        <v>442</v>
      </c>
      <c r="L7" s="47"/>
      <c r="M7" s="47"/>
      <c r="N7" s="47"/>
    </row>
    <row r="9" spans="1:16" ht="15.6" x14ac:dyDescent="0.3">
      <c r="A9" s="26" t="s">
        <v>24</v>
      </c>
      <c r="B9" s="26" t="s">
        <v>25</v>
      </c>
      <c r="C9" s="26" t="s">
        <v>1</v>
      </c>
      <c r="D9" s="27" t="s">
        <v>26</v>
      </c>
      <c r="E9" s="26" t="s">
        <v>27</v>
      </c>
      <c r="F9" s="26" t="s">
        <v>28</v>
      </c>
      <c r="G9" s="28" t="s">
        <v>29</v>
      </c>
      <c r="H9" s="28" t="s">
        <v>30</v>
      </c>
      <c r="I9" s="1"/>
      <c r="J9" s="29" t="s">
        <v>427</v>
      </c>
      <c r="K9" s="29" t="s">
        <v>25</v>
      </c>
      <c r="L9" s="30" t="s">
        <v>29</v>
      </c>
      <c r="M9" s="31" t="s">
        <v>30</v>
      </c>
      <c r="N9" s="1"/>
      <c r="O9" s="1"/>
      <c r="P9" s="1"/>
    </row>
    <row r="10" spans="1:16" ht="15.6" x14ac:dyDescent="0.3">
      <c r="A10" s="32" t="s">
        <v>35</v>
      </c>
      <c r="B10" s="32" t="s">
        <v>16</v>
      </c>
      <c r="C10" s="32" t="s">
        <v>3</v>
      </c>
      <c r="D10" s="33">
        <v>42370</v>
      </c>
      <c r="E10" s="34">
        <v>2784</v>
      </c>
      <c r="F10" s="32">
        <v>70</v>
      </c>
      <c r="G10" s="35">
        <v>4846.3500000000004</v>
      </c>
      <c r="H10" s="35">
        <v>5590.04</v>
      </c>
      <c r="I10" s="1"/>
      <c r="J10" s="36" t="s">
        <v>92</v>
      </c>
      <c r="K10" s="37" t="str">
        <f>VLOOKUP(J10,$A$2:$H$382,2,FALSE)</f>
        <v>Designer</v>
      </c>
      <c r="L10" s="38">
        <f>VLOOKUP(J10,$A$2:$H$382,7,FALSE)</f>
        <v>250</v>
      </c>
      <c r="M10" s="38">
        <f>VLOOKUP(J10,$A$2:$H$382,8,FALSE)</f>
        <v>13.11</v>
      </c>
      <c r="N10" s="1"/>
    </row>
    <row r="11" spans="1:16" ht="15.6" x14ac:dyDescent="0.3">
      <c r="A11" s="32" t="s">
        <v>36</v>
      </c>
      <c r="B11" s="32" t="s">
        <v>14</v>
      </c>
      <c r="C11" s="32" t="s">
        <v>4</v>
      </c>
      <c r="D11" s="33">
        <v>42370</v>
      </c>
      <c r="E11" s="34">
        <v>1222</v>
      </c>
      <c r="F11" s="32">
        <v>40</v>
      </c>
      <c r="G11" s="35">
        <v>2709.43</v>
      </c>
      <c r="H11" s="35">
        <v>3410.27</v>
      </c>
      <c r="I11" s="1"/>
      <c r="J11" s="36" t="s">
        <v>88</v>
      </c>
      <c r="K11" s="37" t="str">
        <f t="shared" ref="K11:K19" si="0">VLOOKUP(J11,$A$2:$H$382,2,FALSE)</f>
        <v>None</v>
      </c>
      <c r="L11" s="38">
        <f t="shared" ref="L11:L19" si="1">VLOOKUP(J11,$A$2:$H$382,7,FALSE)</f>
        <v>260</v>
      </c>
      <c r="M11" s="38">
        <f t="shared" ref="M11:M19" si="2">VLOOKUP(J11,$A$2:$H$382,8,FALSE)</f>
        <v>22.6</v>
      </c>
      <c r="N11" s="1"/>
    </row>
    <row r="12" spans="1:16" ht="15.6" x14ac:dyDescent="0.3">
      <c r="A12" s="32" t="s">
        <v>37</v>
      </c>
      <c r="B12" s="32" t="s">
        <v>14</v>
      </c>
      <c r="C12" s="32" t="s">
        <v>8</v>
      </c>
      <c r="D12" s="33">
        <v>42370</v>
      </c>
      <c r="E12" s="32">
        <v>410</v>
      </c>
      <c r="F12" s="32">
        <v>18</v>
      </c>
      <c r="G12" s="35">
        <v>1574.12</v>
      </c>
      <c r="H12" s="35">
        <v>212.98</v>
      </c>
      <c r="I12" s="1"/>
      <c r="J12" s="36" t="s">
        <v>44</v>
      </c>
      <c r="K12" s="37" t="str">
        <f t="shared" si="0"/>
        <v>Discount</v>
      </c>
      <c r="L12" s="38">
        <f t="shared" si="1"/>
        <v>966</v>
      </c>
      <c r="M12" s="38">
        <f t="shared" si="2"/>
        <v>465.24</v>
      </c>
      <c r="N12" s="1"/>
    </row>
    <row r="13" spans="1:16" ht="15.6" x14ac:dyDescent="0.3">
      <c r="A13" s="32" t="s">
        <v>38</v>
      </c>
      <c r="B13" s="32" t="s">
        <v>14</v>
      </c>
      <c r="C13" s="32" t="s">
        <v>4</v>
      </c>
      <c r="D13" s="33">
        <v>42401</v>
      </c>
      <c r="E13" s="34">
        <v>1181</v>
      </c>
      <c r="F13" s="32">
        <v>27</v>
      </c>
      <c r="G13" s="35">
        <v>1561.77</v>
      </c>
      <c r="H13" s="35">
        <v>1376.11</v>
      </c>
      <c r="I13" s="1"/>
      <c r="J13" s="36" t="s">
        <v>48</v>
      </c>
      <c r="K13" s="37" t="str">
        <f t="shared" si="0"/>
        <v>None</v>
      </c>
      <c r="L13" s="38">
        <f t="shared" si="1"/>
        <v>720</v>
      </c>
      <c r="M13" s="38">
        <f t="shared" si="2"/>
        <v>11.92</v>
      </c>
      <c r="N13" s="1"/>
    </row>
    <row r="14" spans="1:16" ht="15.6" x14ac:dyDescent="0.3">
      <c r="A14" s="32" t="s">
        <v>39</v>
      </c>
      <c r="B14" s="32" t="s">
        <v>14</v>
      </c>
      <c r="C14" s="32" t="s">
        <v>8</v>
      </c>
      <c r="D14" s="33">
        <v>42430</v>
      </c>
      <c r="E14" s="32">
        <v>307</v>
      </c>
      <c r="F14" s="32">
        <v>18</v>
      </c>
      <c r="G14" s="35">
        <v>1455.89</v>
      </c>
      <c r="H14" s="35">
        <v>890.43</v>
      </c>
      <c r="I14" s="1"/>
      <c r="J14" s="36" t="s">
        <v>53</v>
      </c>
      <c r="K14" s="37" t="str">
        <f t="shared" si="0"/>
        <v>Discount</v>
      </c>
      <c r="L14" s="38">
        <f t="shared" si="1"/>
        <v>632</v>
      </c>
      <c r="M14" s="38">
        <f t="shared" si="2"/>
        <v>159.16</v>
      </c>
      <c r="N14" s="1"/>
    </row>
    <row r="15" spans="1:16" ht="15.6" x14ac:dyDescent="0.3">
      <c r="A15" s="32" t="s">
        <v>40</v>
      </c>
      <c r="B15" s="32" t="s">
        <v>10</v>
      </c>
      <c r="C15" s="32" t="s">
        <v>4</v>
      </c>
      <c r="D15" s="33">
        <v>42430</v>
      </c>
      <c r="E15" s="32">
        <v>302</v>
      </c>
      <c r="F15" s="32">
        <v>14</v>
      </c>
      <c r="G15" s="35">
        <v>1379.97</v>
      </c>
      <c r="H15" s="35">
        <v>491.01</v>
      </c>
      <c r="I15" s="1"/>
      <c r="J15" s="36" t="s">
        <v>112</v>
      </c>
      <c r="K15" s="37" t="str">
        <f t="shared" si="0"/>
        <v>None</v>
      </c>
      <c r="L15" s="38">
        <f t="shared" si="1"/>
        <v>160.6</v>
      </c>
      <c r="M15" s="38">
        <f t="shared" si="2"/>
        <v>111.2</v>
      </c>
      <c r="N15" s="1"/>
    </row>
    <row r="16" spans="1:16" ht="15.6" x14ac:dyDescent="0.3">
      <c r="A16" s="32" t="s">
        <v>41</v>
      </c>
      <c r="B16" s="32" t="s">
        <v>10</v>
      </c>
      <c r="C16" s="32" t="s">
        <v>8</v>
      </c>
      <c r="D16" s="33">
        <v>42430</v>
      </c>
      <c r="E16" s="32">
        <v>41</v>
      </c>
      <c r="F16" s="32">
        <v>5</v>
      </c>
      <c r="G16" s="35">
        <v>1199.5999999999999</v>
      </c>
      <c r="H16" s="35">
        <v>49.58</v>
      </c>
      <c r="I16" s="1"/>
      <c r="J16" s="36" t="s">
        <v>63</v>
      </c>
      <c r="K16" s="37" t="str">
        <f t="shared" si="0"/>
        <v>Designer</v>
      </c>
      <c r="L16" s="38">
        <f t="shared" si="1"/>
        <v>413</v>
      </c>
      <c r="M16" s="38">
        <f t="shared" si="2"/>
        <v>67</v>
      </c>
      <c r="N16" s="1"/>
    </row>
    <row r="17" spans="1:16" ht="15.6" x14ac:dyDescent="0.3">
      <c r="A17" s="32" t="s">
        <v>42</v>
      </c>
      <c r="B17" s="32" t="s">
        <v>13</v>
      </c>
      <c r="C17" s="32" t="s">
        <v>4</v>
      </c>
      <c r="D17" s="33">
        <v>42370</v>
      </c>
      <c r="E17" s="32">
        <v>77</v>
      </c>
      <c r="F17" s="32">
        <v>11</v>
      </c>
      <c r="G17" s="35">
        <v>1171.27</v>
      </c>
      <c r="H17" s="35">
        <v>124.84</v>
      </c>
      <c r="I17" s="1"/>
      <c r="J17" s="36" t="s">
        <v>91</v>
      </c>
      <c r="K17" s="37" t="str">
        <f t="shared" si="0"/>
        <v>Designer</v>
      </c>
      <c r="L17" s="38">
        <f t="shared" si="1"/>
        <v>258</v>
      </c>
      <c r="M17" s="38">
        <f t="shared" si="2"/>
        <v>135.78</v>
      </c>
      <c r="N17" s="1"/>
    </row>
    <row r="18" spans="1:16" ht="15.6" x14ac:dyDescent="0.3">
      <c r="A18" s="32" t="s">
        <v>43</v>
      </c>
      <c r="B18" s="32" t="s">
        <v>14</v>
      </c>
      <c r="C18" s="32" t="s">
        <v>8</v>
      </c>
      <c r="D18" s="33">
        <v>42401</v>
      </c>
      <c r="E18" s="32">
        <v>206</v>
      </c>
      <c r="F18" s="32">
        <v>16</v>
      </c>
      <c r="G18" s="35">
        <v>1056.3800000000001</v>
      </c>
      <c r="H18" s="35">
        <v>153.41999999999999</v>
      </c>
      <c r="I18" s="1"/>
      <c r="J18" s="36" t="s">
        <v>368</v>
      </c>
      <c r="K18" s="37" t="str">
        <f t="shared" si="0"/>
        <v>None</v>
      </c>
      <c r="L18" s="38">
        <f t="shared" si="1"/>
        <v>0</v>
      </c>
      <c r="M18" s="38">
        <f t="shared" si="2"/>
        <v>5.0199999999999996</v>
      </c>
      <c r="N18" s="1"/>
    </row>
    <row r="19" spans="1:16" ht="15.6" x14ac:dyDescent="0.3">
      <c r="A19" s="32" t="s">
        <v>44</v>
      </c>
      <c r="B19" s="32" t="s">
        <v>10</v>
      </c>
      <c r="C19" s="32" t="s">
        <v>4</v>
      </c>
      <c r="D19" s="33">
        <v>42370</v>
      </c>
      <c r="E19" s="32">
        <v>312</v>
      </c>
      <c r="F19" s="32">
        <v>11</v>
      </c>
      <c r="G19" s="35">
        <v>966</v>
      </c>
      <c r="H19" s="35">
        <v>465.24</v>
      </c>
      <c r="I19" s="1"/>
      <c r="J19" s="36" t="s">
        <v>59</v>
      </c>
      <c r="K19" s="37" t="str">
        <f t="shared" si="0"/>
        <v>None</v>
      </c>
      <c r="L19" s="38">
        <f t="shared" si="1"/>
        <v>467.83</v>
      </c>
      <c r="M19" s="38">
        <f t="shared" si="2"/>
        <v>295.19</v>
      </c>
      <c r="N19" s="1"/>
    </row>
    <row r="20" spans="1:16" ht="15.6" x14ac:dyDescent="0.3">
      <c r="A20" s="32" t="s">
        <v>45</v>
      </c>
      <c r="B20" s="32" t="s">
        <v>14</v>
      </c>
      <c r="C20" s="32" t="s">
        <v>5</v>
      </c>
      <c r="D20" s="33">
        <v>42430</v>
      </c>
      <c r="E20" s="32">
        <v>132</v>
      </c>
      <c r="F20" s="32">
        <v>4</v>
      </c>
      <c r="G20" s="35">
        <v>875</v>
      </c>
      <c r="H20" s="35">
        <v>65.650000000000006</v>
      </c>
      <c r="I20" s="1"/>
      <c r="J20" s="1"/>
      <c r="K20" s="1"/>
      <c r="L20" s="1"/>
      <c r="M20" s="1"/>
      <c r="N20" s="1"/>
    </row>
    <row r="21" spans="1:16" ht="15.6" x14ac:dyDescent="0.3">
      <c r="A21" s="32" t="s">
        <v>46</v>
      </c>
      <c r="B21" s="32" t="s">
        <v>10</v>
      </c>
      <c r="C21" s="32" t="s">
        <v>8</v>
      </c>
      <c r="D21" s="33">
        <v>42401</v>
      </c>
      <c r="E21" s="32">
        <v>481</v>
      </c>
      <c r="F21" s="32">
        <v>5</v>
      </c>
      <c r="G21" s="35">
        <v>822</v>
      </c>
      <c r="H21" s="35">
        <v>270.39999999999998</v>
      </c>
      <c r="I21" s="1"/>
      <c r="J21" s="1"/>
      <c r="K21" s="1"/>
      <c r="L21" s="1"/>
      <c r="M21" s="1"/>
      <c r="N21" s="1"/>
    </row>
    <row r="22" spans="1:16" ht="15.6" x14ac:dyDescent="0.3">
      <c r="A22" s="32" t="s">
        <v>47</v>
      </c>
      <c r="B22" s="32" t="s">
        <v>10</v>
      </c>
      <c r="C22" s="32" t="s">
        <v>8</v>
      </c>
      <c r="D22" s="33">
        <v>42370</v>
      </c>
      <c r="E22" s="32">
        <v>636</v>
      </c>
      <c r="F22" s="32">
        <v>15</v>
      </c>
      <c r="G22" s="35">
        <v>800.19</v>
      </c>
      <c r="H22" s="35">
        <v>138.76</v>
      </c>
      <c r="I22" s="1"/>
      <c r="J22" s="39" t="s">
        <v>428</v>
      </c>
      <c r="K22" s="40" t="str">
        <f>INDEX(A9:H9,5)</f>
        <v>Signups</v>
      </c>
      <c r="L22" s="1"/>
      <c r="M22" s="1"/>
      <c r="N22" s="1"/>
    </row>
    <row r="23" spans="1:16" ht="15.6" x14ac:dyDescent="0.3">
      <c r="A23" s="32" t="s">
        <v>48</v>
      </c>
      <c r="B23" s="32" t="s">
        <v>16</v>
      </c>
      <c r="C23" s="32" t="s">
        <v>2</v>
      </c>
      <c r="D23" s="33">
        <v>42370</v>
      </c>
      <c r="E23" s="32">
        <v>11</v>
      </c>
      <c r="F23" s="32">
        <v>1</v>
      </c>
      <c r="G23" s="35">
        <v>720</v>
      </c>
      <c r="H23" s="35">
        <v>11.92</v>
      </c>
      <c r="I23" s="1"/>
      <c r="J23" s="39" t="s">
        <v>429</v>
      </c>
      <c r="K23" s="41" t="str">
        <f>INDEX(A9:A389,5)</f>
        <v>cheap designer clothes</v>
      </c>
      <c r="L23" s="1"/>
      <c r="M23" s="1"/>
      <c r="N23" s="1"/>
    </row>
    <row r="24" spans="1:16" ht="15.6" x14ac:dyDescent="0.3">
      <c r="A24" s="32" t="s">
        <v>49</v>
      </c>
      <c r="B24" s="32" t="s">
        <v>10</v>
      </c>
      <c r="C24" s="32" t="s">
        <v>8</v>
      </c>
      <c r="D24" s="33">
        <v>42430</v>
      </c>
      <c r="E24" s="32">
        <v>306</v>
      </c>
      <c r="F24" s="32">
        <v>9</v>
      </c>
      <c r="G24" s="35">
        <v>717.61</v>
      </c>
      <c r="H24" s="35">
        <v>403.78</v>
      </c>
      <c r="I24" s="1"/>
      <c r="J24" s="26" t="s">
        <v>430</v>
      </c>
      <c r="K24" s="40">
        <f>INDEX(A9:H14,3,6)</f>
        <v>40</v>
      </c>
      <c r="L24" s="1"/>
      <c r="M24" s="1"/>
      <c r="N24" s="1"/>
    </row>
    <row r="25" spans="1:16" ht="15.6" x14ac:dyDescent="0.3">
      <c r="A25" s="32" t="s">
        <v>50</v>
      </c>
      <c r="B25" s="32" t="s">
        <v>16</v>
      </c>
      <c r="C25" s="32" t="s">
        <v>2</v>
      </c>
      <c r="D25" s="33">
        <v>42370</v>
      </c>
      <c r="E25" s="32">
        <v>429</v>
      </c>
      <c r="F25" s="32">
        <v>8</v>
      </c>
      <c r="G25" s="35">
        <v>709.9</v>
      </c>
      <c r="H25" s="35">
        <v>671.8</v>
      </c>
      <c r="I25" s="1"/>
      <c r="J25" s="26" t="s">
        <v>431</v>
      </c>
      <c r="K25" s="40" t="e">
        <f>INDEX(MarketingData[],30)</f>
        <v>#REF!</v>
      </c>
      <c r="L25" s="1"/>
      <c r="M25" s="1"/>
      <c r="N25" s="1"/>
      <c r="O25" s="1"/>
      <c r="P25" s="1"/>
    </row>
    <row r="26" spans="1:16" ht="15.6" x14ac:dyDescent="0.3">
      <c r="A26" s="32" t="s">
        <v>51</v>
      </c>
      <c r="B26" s="32" t="s">
        <v>10</v>
      </c>
      <c r="C26" s="32" t="s">
        <v>8</v>
      </c>
      <c r="D26" s="33">
        <v>42401</v>
      </c>
      <c r="E26" s="32">
        <v>69</v>
      </c>
      <c r="F26" s="32">
        <v>3</v>
      </c>
      <c r="G26" s="35">
        <v>709.49</v>
      </c>
      <c r="H26" s="35">
        <v>115.73</v>
      </c>
      <c r="I26" s="1"/>
      <c r="J26" s="26" t="s">
        <v>432</v>
      </c>
      <c r="K26" s="40">
        <f>INDEX(Sample,3,5)</f>
        <v>1222</v>
      </c>
      <c r="L26" s="1"/>
      <c r="M26" s="1"/>
      <c r="N26" s="1"/>
      <c r="O26" s="1"/>
      <c r="P26" s="1"/>
    </row>
    <row r="27" spans="1:16" ht="15.6" x14ac:dyDescent="0.3">
      <c r="A27" s="32" t="s">
        <v>52</v>
      </c>
      <c r="B27" s="32" t="s">
        <v>13</v>
      </c>
      <c r="C27" s="32" t="s">
        <v>4</v>
      </c>
      <c r="D27" s="33">
        <v>42430</v>
      </c>
      <c r="E27" s="32">
        <v>36</v>
      </c>
      <c r="F27" s="32">
        <v>8</v>
      </c>
      <c r="G27" s="35">
        <v>697.48</v>
      </c>
      <c r="H27" s="35">
        <v>57.21</v>
      </c>
      <c r="I27" s="1"/>
      <c r="J27" s="26" t="s">
        <v>433</v>
      </c>
      <c r="K27" s="40" t="str">
        <f>INDEX(TableHeader, 7)</f>
        <v>Sales</v>
      </c>
      <c r="L27" s="1"/>
      <c r="M27" s="1"/>
      <c r="N27" s="1"/>
      <c r="O27" s="1"/>
      <c r="P27" s="1"/>
    </row>
    <row r="28" spans="1:16" ht="15.6" x14ac:dyDescent="0.3">
      <c r="A28" s="32" t="s">
        <v>53</v>
      </c>
      <c r="B28" s="32" t="s">
        <v>10</v>
      </c>
      <c r="C28" s="32" t="s">
        <v>4</v>
      </c>
      <c r="D28" s="33">
        <v>42401</v>
      </c>
      <c r="E28" s="32">
        <v>125</v>
      </c>
      <c r="F28" s="32">
        <v>6</v>
      </c>
      <c r="G28" s="35">
        <v>632</v>
      </c>
      <c r="H28" s="35">
        <v>159.16</v>
      </c>
      <c r="I28" s="1"/>
      <c r="J28" s="1"/>
      <c r="K28" s="1"/>
      <c r="L28" s="1"/>
      <c r="M28" s="1"/>
      <c r="N28" s="1"/>
      <c r="O28" s="1"/>
      <c r="P28" s="1"/>
    </row>
    <row r="29" spans="1:16" ht="15.6" x14ac:dyDescent="0.3">
      <c r="A29" s="32" t="s">
        <v>54</v>
      </c>
      <c r="B29" s="32" t="s">
        <v>14</v>
      </c>
      <c r="C29" s="32" t="s">
        <v>8</v>
      </c>
      <c r="D29" s="33">
        <v>42401</v>
      </c>
      <c r="E29" s="32">
        <v>785</v>
      </c>
      <c r="F29" s="32">
        <v>10</v>
      </c>
      <c r="G29" s="35">
        <v>591.6</v>
      </c>
      <c r="H29" s="35">
        <v>233.84</v>
      </c>
      <c r="I29" s="1"/>
      <c r="J29" s="26" t="s">
        <v>434</v>
      </c>
      <c r="K29" s="40">
        <f>MATCH("diaper bag",A9:A389,0)</f>
        <v>17</v>
      </c>
      <c r="L29" s="1"/>
      <c r="M29" s="1"/>
      <c r="N29" s="1"/>
      <c r="O29" s="1"/>
      <c r="P29" s="1"/>
    </row>
    <row r="30" spans="1:16" ht="15.6" x14ac:dyDescent="0.3">
      <c r="A30" s="32" t="s">
        <v>55</v>
      </c>
      <c r="B30" s="32" t="s">
        <v>14</v>
      </c>
      <c r="C30" s="32" t="s">
        <v>8</v>
      </c>
      <c r="D30" s="33">
        <v>42430</v>
      </c>
      <c r="E30" s="32">
        <v>53</v>
      </c>
      <c r="F30" s="32">
        <v>2</v>
      </c>
      <c r="G30" s="35">
        <v>487</v>
      </c>
      <c r="H30" s="35">
        <v>21.2</v>
      </c>
      <c r="I30" s="1"/>
      <c r="J30" s="26" t="s">
        <v>435</v>
      </c>
      <c r="K30" s="40">
        <f>MATCH("Sales", TableHeader,0)</f>
        <v>7</v>
      </c>
      <c r="L30" s="1"/>
      <c r="M30" s="1"/>
      <c r="N30" s="1"/>
      <c r="O30" s="1"/>
      <c r="P30" s="1"/>
    </row>
    <row r="31" spans="1:16" ht="15.6" x14ac:dyDescent="0.3">
      <c r="A31" s="32" t="s">
        <v>56</v>
      </c>
      <c r="B31" s="32" t="s">
        <v>10</v>
      </c>
      <c r="C31" s="32" t="s">
        <v>4</v>
      </c>
      <c r="D31" s="33">
        <v>42401</v>
      </c>
      <c r="E31" s="32">
        <v>113</v>
      </c>
      <c r="F31" s="32">
        <v>4</v>
      </c>
      <c r="G31" s="35">
        <v>484</v>
      </c>
      <c r="H31" s="35">
        <v>116.44</v>
      </c>
      <c r="I31" s="1"/>
      <c r="J31" s="1"/>
      <c r="K31" s="1"/>
      <c r="L31" s="1"/>
      <c r="M31" s="1"/>
      <c r="N31" s="1"/>
      <c r="O31" s="1"/>
      <c r="P31" s="1"/>
    </row>
    <row r="32" spans="1:16" ht="15.6" x14ac:dyDescent="0.3">
      <c r="A32" s="32" t="s">
        <v>57</v>
      </c>
      <c r="B32" s="32" t="s">
        <v>16</v>
      </c>
      <c r="C32" s="32" t="s">
        <v>8</v>
      </c>
      <c r="D32" s="33">
        <v>42401</v>
      </c>
      <c r="E32" s="32">
        <v>83</v>
      </c>
      <c r="F32" s="32">
        <v>2</v>
      </c>
      <c r="G32" s="35">
        <v>482.7</v>
      </c>
      <c r="H32" s="35">
        <v>64.5</v>
      </c>
      <c r="I32" s="1"/>
      <c r="J32" s="26" t="s">
        <v>436</v>
      </c>
      <c r="K32" s="42" t="s">
        <v>50</v>
      </c>
      <c r="L32" s="1"/>
      <c r="M32" s="1"/>
      <c r="N32" s="1"/>
      <c r="O32" s="1"/>
      <c r="P32" s="1"/>
    </row>
    <row r="33" spans="1:16" ht="15.6" x14ac:dyDescent="0.3">
      <c r="A33" s="32" t="s">
        <v>58</v>
      </c>
      <c r="B33" s="32" t="s">
        <v>16</v>
      </c>
      <c r="C33" s="32" t="s">
        <v>4</v>
      </c>
      <c r="D33" s="33">
        <v>42430</v>
      </c>
      <c r="E33" s="32">
        <v>84</v>
      </c>
      <c r="F33" s="32">
        <v>4</v>
      </c>
      <c r="G33" s="35">
        <v>470.59</v>
      </c>
      <c r="H33" s="35">
        <v>57.3</v>
      </c>
      <c r="I33" s="1"/>
      <c r="J33" s="26" t="s">
        <v>437</v>
      </c>
      <c r="K33" s="42" t="s">
        <v>478</v>
      </c>
      <c r="L33" s="1"/>
      <c r="M33" s="1"/>
      <c r="N33" s="1"/>
      <c r="O33" s="1"/>
      <c r="P33" s="1"/>
    </row>
    <row r="34" spans="1:16" ht="15.6" x14ac:dyDescent="0.3">
      <c r="A34" s="32" t="s">
        <v>59</v>
      </c>
      <c r="B34" s="32" t="s">
        <v>16</v>
      </c>
      <c r="C34" s="32" t="s">
        <v>2</v>
      </c>
      <c r="D34" s="33">
        <v>42370</v>
      </c>
      <c r="E34" s="32">
        <v>270</v>
      </c>
      <c r="F34" s="32">
        <v>6</v>
      </c>
      <c r="G34" s="35">
        <v>467.83</v>
      </c>
      <c r="H34" s="35">
        <v>295.19</v>
      </c>
      <c r="I34" s="1"/>
      <c r="J34" s="1"/>
      <c r="K34" s="1"/>
      <c r="L34" s="1"/>
      <c r="M34" s="1"/>
      <c r="N34" s="1"/>
      <c r="O34" s="1"/>
      <c r="P34" s="1"/>
    </row>
    <row r="35" spans="1:16" ht="15.6" x14ac:dyDescent="0.3">
      <c r="A35" s="32" t="s">
        <v>60</v>
      </c>
      <c r="B35" s="32" t="s">
        <v>13</v>
      </c>
      <c r="C35" s="32" t="s">
        <v>4</v>
      </c>
      <c r="D35" s="33">
        <v>42430</v>
      </c>
      <c r="E35" s="32">
        <v>51</v>
      </c>
      <c r="F35" s="32">
        <v>2</v>
      </c>
      <c r="G35" s="35">
        <v>458</v>
      </c>
      <c r="H35" s="35">
        <v>89.58</v>
      </c>
      <c r="I35" s="1"/>
      <c r="J35" s="26" t="s">
        <v>438</v>
      </c>
      <c r="K35" s="43">
        <f>VLOOKUP(K32,A9:H389,7,FALSE)</f>
        <v>709.9</v>
      </c>
      <c r="L35" s="1"/>
      <c r="M35" s="1"/>
      <c r="N35" s="1"/>
      <c r="O35" s="1"/>
      <c r="P35" s="1"/>
    </row>
    <row r="36" spans="1:16" ht="15.6" x14ac:dyDescent="0.3">
      <c r="A36" s="32" t="s">
        <v>61</v>
      </c>
      <c r="B36" s="32" t="s">
        <v>16</v>
      </c>
      <c r="C36" s="32" t="s">
        <v>2</v>
      </c>
      <c r="D36" s="33">
        <v>42401</v>
      </c>
      <c r="E36" s="32">
        <v>28</v>
      </c>
      <c r="F36" s="32">
        <v>2</v>
      </c>
      <c r="G36" s="35">
        <v>435</v>
      </c>
      <c r="H36" s="35">
        <v>49.76</v>
      </c>
      <c r="I36" s="1"/>
      <c r="J36" s="26" t="s">
        <v>439</v>
      </c>
      <c r="K36" s="44">
        <f>INDEX(A9:H389,MATCH(K32, A9:A389,0),MATCH(K33,TableHeader,0))</f>
        <v>709.9</v>
      </c>
      <c r="L36" s="1"/>
      <c r="M36" s="1"/>
      <c r="N36" s="1"/>
      <c r="O36" s="1"/>
      <c r="P36" s="1"/>
    </row>
    <row r="37" spans="1:16" ht="15.6" x14ac:dyDescent="0.3">
      <c r="A37" s="32" t="s">
        <v>62</v>
      </c>
      <c r="B37" s="32" t="s">
        <v>16</v>
      </c>
      <c r="C37" s="32" t="s">
        <v>3</v>
      </c>
      <c r="D37" s="33">
        <v>42401</v>
      </c>
      <c r="E37" s="32">
        <v>245</v>
      </c>
      <c r="F37" s="32">
        <v>5</v>
      </c>
      <c r="G37" s="35">
        <v>425</v>
      </c>
      <c r="H37" s="35">
        <v>129.97</v>
      </c>
      <c r="I37" s="1"/>
      <c r="J37" s="1"/>
      <c r="K37" s="1"/>
      <c r="L37" s="1"/>
      <c r="M37" s="1"/>
      <c r="N37" s="1"/>
      <c r="O37" s="1"/>
      <c r="P37" s="1"/>
    </row>
    <row r="38" spans="1:16" ht="15.6" x14ac:dyDescent="0.3">
      <c r="A38" s="32" t="s">
        <v>63</v>
      </c>
      <c r="B38" s="32" t="s">
        <v>14</v>
      </c>
      <c r="C38" s="32" t="s">
        <v>8</v>
      </c>
      <c r="D38" s="33">
        <v>42430</v>
      </c>
      <c r="E38" s="32">
        <v>51</v>
      </c>
      <c r="F38" s="32">
        <v>3</v>
      </c>
      <c r="G38" s="35">
        <v>413</v>
      </c>
      <c r="H38" s="35">
        <v>67</v>
      </c>
      <c r="I38" s="1"/>
      <c r="J38" s="1"/>
      <c r="K38" s="1"/>
      <c r="L38" s="1"/>
      <c r="M38" s="1"/>
      <c r="N38" s="1"/>
      <c r="O38" s="1"/>
      <c r="P38" s="1"/>
    </row>
    <row r="39" spans="1:16" ht="15.6" x14ac:dyDescent="0.3">
      <c r="A39" s="32" t="s">
        <v>64</v>
      </c>
      <c r="B39" s="32" t="s">
        <v>14</v>
      </c>
      <c r="C39" s="32" t="s">
        <v>8</v>
      </c>
      <c r="D39" s="33">
        <v>42430</v>
      </c>
      <c r="E39" s="32">
        <v>266</v>
      </c>
      <c r="F39" s="32">
        <v>6</v>
      </c>
      <c r="G39" s="35">
        <v>387.5</v>
      </c>
      <c r="H39" s="35">
        <v>115.41</v>
      </c>
      <c r="I39" s="1"/>
      <c r="J39" s="1"/>
      <c r="K39" s="1"/>
      <c r="L39" s="1"/>
      <c r="M39" s="1"/>
      <c r="N39" s="1"/>
      <c r="O39" s="1"/>
      <c r="P39" s="1"/>
    </row>
    <row r="40" spans="1:16" ht="15.6" x14ac:dyDescent="0.3">
      <c r="A40" s="32" t="s">
        <v>65</v>
      </c>
      <c r="B40" s="32" t="s">
        <v>16</v>
      </c>
      <c r="C40" s="32" t="s">
        <v>3</v>
      </c>
      <c r="D40" s="33">
        <v>42401</v>
      </c>
      <c r="E40" s="32">
        <v>158</v>
      </c>
      <c r="F40" s="32">
        <v>4</v>
      </c>
      <c r="G40" s="35">
        <v>386.93</v>
      </c>
      <c r="H40" s="35">
        <v>100.93</v>
      </c>
      <c r="I40" s="1"/>
      <c r="J40" s="1"/>
      <c r="K40" s="1"/>
      <c r="L40" s="1"/>
      <c r="M40" s="1"/>
      <c r="N40" s="1"/>
      <c r="O40" s="1"/>
      <c r="P40" s="1"/>
    </row>
    <row r="41" spans="1:16" ht="15.6" x14ac:dyDescent="0.3">
      <c r="A41" s="32" t="s">
        <v>66</v>
      </c>
      <c r="B41" s="32" t="s">
        <v>16</v>
      </c>
      <c r="C41" s="32" t="s">
        <v>8</v>
      </c>
      <c r="D41" s="33">
        <v>42370</v>
      </c>
      <c r="E41" s="32">
        <v>205</v>
      </c>
      <c r="F41" s="32">
        <v>3</v>
      </c>
      <c r="G41" s="35">
        <v>383.99</v>
      </c>
      <c r="H41" s="35">
        <v>37.36</v>
      </c>
      <c r="I41" s="1"/>
      <c r="J41" s="1"/>
      <c r="K41" s="1"/>
      <c r="L41" s="1"/>
      <c r="M41" s="1"/>
      <c r="N41" s="1"/>
      <c r="O41" s="1"/>
      <c r="P41" s="1"/>
    </row>
    <row r="42" spans="1:16" ht="15.6" x14ac:dyDescent="0.3">
      <c r="A42" s="32" t="s">
        <v>67</v>
      </c>
      <c r="B42" s="32" t="s">
        <v>16</v>
      </c>
      <c r="C42" s="32" t="s">
        <v>3</v>
      </c>
      <c r="D42" s="33">
        <v>42370</v>
      </c>
      <c r="E42" s="32">
        <v>210</v>
      </c>
      <c r="F42" s="32">
        <v>4</v>
      </c>
      <c r="G42" s="35">
        <v>377.96</v>
      </c>
      <c r="H42" s="35">
        <v>107.2</v>
      </c>
      <c r="I42" s="1"/>
      <c r="J42" s="1"/>
      <c r="K42" s="1"/>
      <c r="L42" s="1"/>
      <c r="M42" s="1"/>
      <c r="N42" s="1"/>
      <c r="O42" s="1"/>
      <c r="P42" s="1"/>
    </row>
    <row r="43" spans="1:16" ht="15.6" x14ac:dyDescent="0.3">
      <c r="A43" s="32" t="s">
        <v>68</v>
      </c>
      <c r="B43" s="32" t="s">
        <v>10</v>
      </c>
      <c r="C43" s="32" t="s">
        <v>8</v>
      </c>
      <c r="D43" s="33">
        <v>42370</v>
      </c>
      <c r="E43" s="32">
        <v>57</v>
      </c>
      <c r="F43" s="32">
        <v>6</v>
      </c>
      <c r="G43" s="35">
        <v>375</v>
      </c>
      <c r="H43" s="35">
        <v>41.87</v>
      </c>
      <c r="I43" s="1"/>
      <c r="J43" s="1"/>
      <c r="K43" s="1"/>
      <c r="L43" s="1"/>
      <c r="M43" s="1"/>
      <c r="N43" s="1"/>
      <c r="O43" s="1"/>
      <c r="P43" s="1"/>
    </row>
    <row r="44" spans="1:16" ht="15.6" x14ac:dyDescent="0.3">
      <c r="A44" s="32" t="s">
        <v>69</v>
      </c>
      <c r="B44" s="32" t="s">
        <v>10</v>
      </c>
      <c r="C44" s="32" t="s">
        <v>8</v>
      </c>
      <c r="D44" s="33">
        <v>42430</v>
      </c>
      <c r="E44" s="32">
        <v>43</v>
      </c>
      <c r="F44" s="32">
        <v>4</v>
      </c>
      <c r="G44" s="35">
        <v>370</v>
      </c>
      <c r="H44" s="35">
        <v>23.27</v>
      </c>
      <c r="I44" s="1"/>
      <c r="J44" s="1"/>
      <c r="K44" s="1"/>
      <c r="L44" s="1"/>
      <c r="M44" s="1"/>
      <c r="N44" s="1"/>
      <c r="O44" s="1"/>
      <c r="P44" s="1"/>
    </row>
    <row r="45" spans="1:16" ht="15.6" x14ac:dyDescent="0.3">
      <c r="A45" s="32" t="s">
        <v>70</v>
      </c>
      <c r="B45" s="32" t="s">
        <v>14</v>
      </c>
      <c r="C45" s="32" t="s">
        <v>8</v>
      </c>
      <c r="D45" s="33">
        <v>42430</v>
      </c>
      <c r="E45" s="32">
        <v>35</v>
      </c>
      <c r="F45" s="32">
        <v>2</v>
      </c>
      <c r="G45" s="35">
        <v>367</v>
      </c>
      <c r="H45" s="35">
        <v>4.57</v>
      </c>
      <c r="I45" s="1"/>
      <c r="J45" s="1"/>
      <c r="K45" s="1"/>
      <c r="L45" s="1"/>
      <c r="M45" s="1"/>
      <c r="N45" s="1"/>
      <c r="O45" s="1"/>
      <c r="P45" s="1"/>
    </row>
    <row r="46" spans="1:16" ht="15.6" x14ac:dyDescent="0.3">
      <c r="A46" s="32" t="s">
        <v>71</v>
      </c>
      <c r="B46" s="32" t="s">
        <v>16</v>
      </c>
      <c r="C46" s="32" t="s">
        <v>2</v>
      </c>
      <c r="D46" s="33">
        <v>42370</v>
      </c>
      <c r="E46" s="32">
        <v>108</v>
      </c>
      <c r="F46" s="32">
        <v>6</v>
      </c>
      <c r="G46" s="35">
        <v>360.9</v>
      </c>
      <c r="H46" s="35">
        <v>133.24</v>
      </c>
      <c r="I46" s="1"/>
      <c r="J46" s="1"/>
      <c r="K46" s="1"/>
      <c r="L46" s="1"/>
      <c r="M46" s="1"/>
      <c r="N46" s="1"/>
      <c r="O46" s="1"/>
      <c r="P46" s="1"/>
    </row>
    <row r="47" spans="1:16" ht="15.6" x14ac:dyDescent="0.3">
      <c r="A47" s="32" t="s">
        <v>72</v>
      </c>
      <c r="B47" s="32" t="s">
        <v>16</v>
      </c>
      <c r="C47" s="32" t="s">
        <v>3</v>
      </c>
      <c r="D47" s="33">
        <v>42370</v>
      </c>
      <c r="E47" s="32">
        <v>213</v>
      </c>
      <c r="F47" s="32">
        <v>6</v>
      </c>
      <c r="G47" s="35">
        <v>349.48</v>
      </c>
      <c r="H47" s="35">
        <v>65.12</v>
      </c>
      <c r="I47" s="1"/>
      <c r="J47" s="1"/>
      <c r="K47" s="1"/>
      <c r="L47" s="1"/>
      <c r="M47" s="1"/>
      <c r="N47" s="1"/>
      <c r="O47" s="1"/>
      <c r="P47" s="1"/>
    </row>
    <row r="48" spans="1:16" ht="15.6" x14ac:dyDescent="0.3">
      <c r="A48" s="32" t="s">
        <v>73</v>
      </c>
      <c r="B48" s="32" t="s">
        <v>13</v>
      </c>
      <c r="C48" s="32" t="s">
        <v>4</v>
      </c>
      <c r="D48" s="33">
        <v>42430</v>
      </c>
      <c r="E48" s="32">
        <v>9</v>
      </c>
      <c r="F48" s="32">
        <v>1</v>
      </c>
      <c r="G48" s="35">
        <v>349</v>
      </c>
      <c r="H48" s="35">
        <v>12.46</v>
      </c>
      <c r="I48" s="1"/>
      <c r="J48" s="1"/>
      <c r="K48" s="1"/>
      <c r="L48" s="1"/>
      <c r="M48" s="1"/>
      <c r="N48" s="1"/>
      <c r="O48" s="1"/>
      <c r="P48" s="1"/>
    </row>
    <row r="49" spans="1:16" ht="15.6" x14ac:dyDescent="0.3">
      <c r="A49" s="32" t="s">
        <v>74</v>
      </c>
      <c r="B49" s="32" t="s">
        <v>13</v>
      </c>
      <c r="C49" s="32" t="s">
        <v>4</v>
      </c>
      <c r="D49" s="33">
        <v>42401</v>
      </c>
      <c r="E49" s="32">
        <v>97</v>
      </c>
      <c r="F49" s="32">
        <v>7</v>
      </c>
      <c r="G49" s="35">
        <v>336.3</v>
      </c>
      <c r="H49" s="35">
        <v>402.19</v>
      </c>
      <c r="I49" s="1"/>
      <c r="J49" s="1"/>
      <c r="K49" s="1"/>
      <c r="L49" s="1"/>
      <c r="M49" s="1"/>
      <c r="N49" s="1"/>
      <c r="O49" s="1"/>
      <c r="P49" s="1"/>
    </row>
    <row r="50" spans="1:16" ht="15.6" x14ac:dyDescent="0.3">
      <c r="A50" s="32" t="s">
        <v>75</v>
      </c>
      <c r="B50" s="32" t="s">
        <v>14</v>
      </c>
      <c r="C50" s="32" t="s">
        <v>8</v>
      </c>
      <c r="D50" s="33">
        <v>42401</v>
      </c>
      <c r="E50" s="32">
        <v>291</v>
      </c>
      <c r="F50" s="32">
        <v>2</v>
      </c>
      <c r="G50" s="35">
        <v>333.5</v>
      </c>
      <c r="H50" s="35">
        <v>111.46</v>
      </c>
      <c r="I50" s="1"/>
      <c r="J50" s="1"/>
      <c r="K50" s="1"/>
      <c r="L50" s="1"/>
      <c r="M50" s="1"/>
      <c r="N50" s="1"/>
      <c r="O50" s="1"/>
      <c r="P50" s="1"/>
    </row>
    <row r="51" spans="1:16" ht="15.6" x14ac:dyDescent="0.3">
      <c r="A51" s="32" t="s">
        <v>76</v>
      </c>
      <c r="B51" s="32" t="s">
        <v>14</v>
      </c>
      <c r="C51" s="32" t="s">
        <v>4</v>
      </c>
      <c r="D51" s="33">
        <v>42430</v>
      </c>
      <c r="E51" s="32">
        <v>177</v>
      </c>
      <c r="F51" s="32">
        <v>8</v>
      </c>
      <c r="G51" s="35">
        <v>325.7</v>
      </c>
      <c r="H51" s="35">
        <v>282</v>
      </c>
      <c r="I51" s="1"/>
      <c r="J51" s="1"/>
      <c r="K51" s="1"/>
      <c r="L51" s="1"/>
      <c r="M51" s="1"/>
      <c r="N51" s="1"/>
      <c r="O51" s="1"/>
      <c r="P51" s="1"/>
    </row>
    <row r="52" spans="1:16" ht="15.6" x14ac:dyDescent="0.3">
      <c r="A52" s="32" t="s">
        <v>77</v>
      </c>
      <c r="B52" s="32" t="s">
        <v>14</v>
      </c>
      <c r="C52" s="32" t="s">
        <v>8</v>
      </c>
      <c r="D52" s="33">
        <v>42430</v>
      </c>
      <c r="E52" s="32">
        <v>92</v>
      </c>
      <c r="F52" s="32">
        <v>4</v>
      </c>
      <c r="G52" s="35">
        <v>313</v>
      </c>
      <c r="H52" s="35">
        <v>48.32</v>
      </c>
      <c r="I52" s="1"/>
      <c r="J52" s="1"/>
      <c r="K52" s="1"/>
      <c r="L52" s="1"/>
      <c r="M52" s="1"/>
      <c r="N52" s="1"/>
      <c r="O52" s="1"/>
      <c r="P52" s="1"/>
    </row>
    <row r="53" spans="1:16" ht="15.6" x14ac:dyDescent="0.3">
      <c r="A53" s="32" t="s">
        <v>78</v>
      </c>
      <c r="B53" s="32" t="s">
        <v>14</v>
      </c>
      <c r="C53" s="32" t="s">
        <v>8</v>
      </c>
      <c r="D53" s="33">
        <v>42401</v>
      </c>
      <c r="E53" s="32">
        <v>91</v>
      </c>
      <c r="F53" s="32">
        <v>4</v>
      </c>
      <c r="G53" s="35">
        <v>307.49</v>
      </c>
      <c r="H53" s="35">
        <v>202.01</v>
      </c>
      <c r="I53" s="1"/>
      <c r="J53" s="1"/>
      <c r="K53" s="1"/>
      <c r="L53" s="1"/>
      <c r="M53" s="1"/>
      <c r="N53" s="1"/>
      <c r="O53" s="1"/>
      <c r="P53" s="1"/>
    </row>
    <row r="54" spans="1:16" ht="15.6" x14ac:dyDescent="0.3">
      <c r="A54" s="32" t="s">
        <v>79</v>
      </c>
      <c r="B54" s="32" t="s">
        <v>14</v>
      </c>
      <c r="C54" s="32" t="s">
        <v>5</v>
      </c>
      <c r="D54" s="33">
        <v>42370</v>
      </c>
      <c r="E54" s="32">
        <v>110</v>
      </c>
      <c r="F54" s="32">
        <v>2</v>
      </c>
      <c r="G54" s="35">
        <v>298.99</v>
      </c>
      <c r="H54" s="35">
        <v>32.96</v>
      </c>
      <c r="I54" s="1"/>
      <c r="J54" s="1"/>
      <c r="K54" s="1"/>
      <c r="L54" s="1"/>
      <c r="M54" s="1"/>
      <c r="N54" s="1"/>
      <c r="O54" s="1"/>
      <c r="P54" s="1"/>
    </row>
    <row r="55" spans="1:16" ht="15.6" x14ac:dyDescent="0.3">
      <c r="A55" s="32" t="s">
        <v>80</v>
      </c>
      <c r="B55" s="32" t="s">
        <v>16</v>
      </c>
      <c r="C55" s="32" t="s">
        <v>8</v>
      </c>
      <c r="D55" s="33">
        <v>42370</v>
      </c>
      <c r="E55" s="32">
        <v>59</v>
      </c>
      <c r="F55" s="32">
        <v>4</v>
      </c>
      <c r="G55" s="35">
        <v>294.19</v>
      </c>
      <c r="H55" s="35">
        <v>34.94</v>
      </c>
      <c r="I55" s="1"/>
      <c r="J55" s="1"/>
      <c r="K55" s="1"/>
      <c r="L55" s="1"/>
      <c r="M55" s="1"/>
      <c r="N55" s="1"/>
      <c r="O55" s="1"/>
      <c r="P55" s="1"/>
    </row>
    <row r="56" spans="1:16" ht="15.6" x14ac:dyDescent="0.3">
      <c r="A56" s="32" t="s">
        <v>81</v>
      </c>
      <c r="B56" s="32" t="s">
        <v>14</v>
      </c>
      <c r="C56" s="32" t="s">
        <v>4</v>
      </c>
      <c r="D56" s="33">
        <v>42370</v>
      </c>
      <c r="E56" s="32">
        <v>58</v>
      </c>
      <c r="F56" s="32">
        <v>3</v>
      </c>
      <c r="G56" s="35">
        <v>277</v>
      </c>
      <c r="H56" s="35">
        <v>45.85</v>
      </c>
      <c r="I56" s="1"/>
      <c r="J56" s="1"/>
      <c r="K56" s="1"/>
      <c r="L56" s="1"/>
      <c r="M56" s="1"/>
      <c r="N56" s="1"/>
      <c r="O56" s="1"/>
      <c r="P56" s="1"/>
    </row>
    <row r="57" spans="1:16" ht="15.6" x14ac:dyDescent="0.3">
      <c r="A57" s="32" t="s">
        <v>82</v>
      </c>
      <c r="B57" s="32" t="s">
        <v>13</v>
      </c>
      <c r="C57" s="32" t="s">
        <v>7</v>
      </c>
      <c r="D57" s="33">
        <v>42401</v>
      </c>
      <c r="E57" s="32">
        <v>175</v>
      </c>
      <c r="F57" s="32">
        <v>5</v>
      </c>
      <c r="G57" s="35">
        <v>268</v>
      </c>
      <c r="H57" s="35">
        <v>498.68</v>
      </c>
      <c r="I57" s="1"/>
      <c r="J57" s="1"/>
      <c r="K57" s="1"/>
      <c r="L57" s="1"/>
      <c r="M57" s="1"/>
      <c r="N57" s="1"/>
      <c r="O57" s="1"/>
      <c r="P57" s="1"/>
    </row>
    <row r="58" spans="1:16" ht="15.6" x14ac:dyDescent="0.3">
      <c r="A58" s="32" t="s">
        <v>83</v>
      </c>
      <c r="B58" s="32" t="s">
        <v>16</v>
      </c>
      <c r="C58" s="32" t="s">
        <v>8</v>
      </c>
      <c r="D58" s="33">
        <v>42370</v>
      </c>
      <c r="E58" s="32">
        <v>52</v>
      </c>
      <c r="F58" s="32">
        <v>4</v>
      </c>
      <c r="G58" s="35">
        <v>267</v>
      </c>
      <c r="H58" s="35">
        <v>66.62</v>
      </c>
      <c r="I58" s="1"/>
      <c r="J58" s="1"/>
      <c r="K58" s="1"/>
      <c r="L58" s="1"/>
      <c r="M58" s="1"/>
      <c r="N58" s="1"/>
      <c r="O58" s="1"/>
      <c r="P58" s="1"/>
    </row>
    <row r="59" spans="1:16" ht="15.6" x14ac:dyDescent="0.3">
      <c r="A59" s="32" t="s">
        <v>84</v>
      </c>
      <c r="B59" s="32" t="s">
        <v>14</v>
      </c>
      <c r="C59" s="32" t="s">
        <v>8</v>
      </c>
      <c r="D59" s="33">
        <v>42401</v>
      </c>
      <c r="E59" s="32">
        <v>13</v>
      </c>
      <c r="F59" s="32">
        <v>1</v>
      </c>
      <c r="G59" s="35">
        <v>262.5</v>
      </c>
      <c r="H59" s="35">
        <v>8.34</v>
      </c>
      <c r="I59" s="1"/>
      <c r="J59" s="1"/>
      <c r="K59" s="1"/>
      <c r="L59" s="1"/>
      <c r="M59" s="1"/>
      <c r="N59" s="1"/>
      <c r="O59" s="1"/>
      <c r="P59" s="1"/>
    </row>
    <row r="60" spans="1:16" ht="15.6" x14ac:dyDescent="0.3">
      <c r="A60" s="32" t="s">
        <v>85</v>
      </c>
      <c r="B60" s="32" t="s">
        <v>14</v>
      </c>
      <c r="C60" s="32" t="s">
        <v>6</v>
      </c>
      <c r="D60" s="33">
        <v>42370</v>
      </c>
      <c r="E60" s="32">
        <v>4</v>
      </c>
      <c r="F60" s="32">
        <v>1</v>
      </c>
      <c r="G60" s="35">
        <v>262</v>
      </c>
      <c r="H60" s="35">
        <v>6.94</v>
      </c>
      <c r="I60" s="1"/>
      <c r="J60" s="1"/>
      <c r="K60" s="1"/>
      <c r="L60" s="1"/>
      <c r="M60" s="1"/>
      <c r="N60" s="1"/>
      <c r="O60" s="1"/>
      <c r="P60" s="1"/>
    </row>
    <row r="61" spans="1:16" ht="15.6" x14ac:dyDescent="0.3">
      <c r="A61" s="32" t="s">
        <v>86</v>
      </c>
      <c r="B61" s="32" t="s">
        <v>16</v>
      </c>
      <c r="C61" s="32" t="s">
        <v>3</v>
      </c>
      <c r="D61" s="33">
        <v>42370</v>
      </c>
      <c r="E61" s="32">
        <v>141</v>
      </c>
      <c r="F61" s="32">
        <v>4</v>
      </c>
      <c r="G61" s="35">
        <v>261.7</v>
      </c>
      <c r="H61" s="35">
        <v>119.81</v>
      </c>
      <c r="I61" s="1"/>
      <c r="J61" s="1"/>
      <c r="K61" s="1"/>
      <c r="L61" s="1"/>
      <c r="M61" s="1"/>
      <c r="N61" s="1"/>
      <c r="O61" s="1"/>
      <c r="P61" s="1"/>
    </row>
    <row r="62" spans="1:16" ht="15.6" x14ac:dyDescent="0.3">
      <c r="A62" s="32" t="s">
        <v>87</v>
      </c>
      <c r="B62" s="32" t="s">
        <v>16</v>
      </c>
      <c r="C62" s="32" t="s">
        <v>3</v>
      </c>
      <c r="D62" s="33">
        <v>42401</v>
      </c>
      <c r="E62" s="32">
        <v>65</v>
      </c>
      <c r="F62" s="32">
        <v>1</v>
      </c>
      <c r="G62" s="35">
        <v>260.91000000000003</v>
      </c>
      <c r="H62" s="35">
        <v>38.94</v>
      </c>
      <c r="I62" s="1"/>
      <c r="J62" s="1"/>
      <c r="K62" s="1"/>
      <c r="L62" s="1"/>
      <c r="M62" s="1"/>
      <c r="N62" s="1"/>
      <c r="O62" s="1"/>
      <c r="P62" s="1"/>
    </row>
    <row r="63" spans="1:16" ht="15.6" x14ac:dyDescent="0.3">
      <c r="A63" s="32" t="s">
        <v>88</v>
      </c>
      <c r="B63" s="32" t="s">
        <v>16</v>
      </c>
      <c r="C63" s="32" t="s">
        <v>8</v>
      </c>
      <c r="D63" s="33">
        <v>42401</v>
      </c>
      <c r="E63" s="32">
        <v>13</v>
      </c>
      <c r="F63" s="32">
        <v>1</v>
      </c>
      <c r="G63" s="35">
        <v>260</v>
      </c>
      <c r="H63" s="35">
        <v>22.6</v>
      </c>
      <c r="I63" s="1"/>
      <c r="J63" s="1"/>
      <c r="K63" s="1"/>
      <c r="L63" s="1"/>
      <c r="M63" s="1"/>
      <c r="N63" s="1"/>
      <c r="O63" s="1"/>
      <c r="P63" s="1"/>
    </row>
    <row r="64" spans="1:16" ht="15.6" x14ac:dyDescent="0.3">
      <c r="A64" s="32" t="s">
        <v>89</v>
      </c>
      <c r="B64" s="32" t="s">
        <v>13</v>
      </c>
      <c r="C64" s="32" t="s">
        <v>4</v>
      </c>
      <c r="D64" s="33">
        <v>42401</v>
      </c>
      <c r="E64" s="32">
        <v>44</v>
      </c>
      <c r="F64" s="32">
        <v>5</v>
      </c>
      <c r="G64" s="35">
        <v>259.5</v>
      </c>
      <c r="H64" s="35">
        <v>91.19</v>
      </c>
      <c r="I64" s="1"/>
      <c r="J64" s="1"/>
      <c r="K64" s="1"/>
      <c r="L64" s="1"/>
      <c r="M64" s="1"/>
      <c r="N64" s="1"/>
      <c r="O64" s="1"/>
      <c r="P64" s="1"/>
    </row>
    <row r="65" spans="1:16" ht="15.6" x14ac:dyDescent="0.3">
      <c r="A65" s="32" t="s">
        <v>90</v>
      </c>
      <c r="B65" s="32" t="s">
        <v>14</v>
      </c>
      <c r="C65" s="32" t="s">
        <v>8</v>
      </c>
      <c r="D65" s="33">
        <v>42401</v>
      </c>
      <c r="E65" s="32">
        <v>87</v>
      </c>
      <c r="F65" s="32">
        <v>1</v>
      </c>
      <c r="G65" s="35">
        <v>259</v>
      </c>
      <c r="H65" s="35">
        <v>63.28</v>
      </c>
      <c r="I65" s="1"/>
      <c r="J65" s="1"/>
      <c r="K65" s="1"/>
      <c r="L65" s="1"/>
      <c r="M65" s="1"/>
      <c r="N65" s="1"/>
      <c r="O65" s="1"/>
      <c r="P65" s="1"/>
    </row>
    <row r="66" spans="1:16" ht="15.6" x14ac:dyDescent="0.3">
      <c r="A66" s="32" t="s">
        <v>91</v>
      </c>
      <c r="B66" s="32" t="s">
        <v>14</v>
      </c>
      <c r="C66" s="32" t="s">
        <v>5</v>
      </c>
      <c r="D66" s="33">
        <v>42430</v>
      </c>
      <c r="E66" s="32">
        <v>125</v>
      </c>
      <c r="F66" s="32">
        <v>1</v>
      </c>
      <c r="G66" s="35">
        <v>258</v>
      </c>
      <c r="H66" s="35">
        <v>135.78</v>
      </c>
      <c r="I66" s="1"/>
      <c r="J66" s="1"/>
      <c r="K66" s="1"/>
      <c r="L66" s="1"/>
      <c r="M66" s="1"/>
      <c r="N66" s="1"/>
      <c r="O66" s="1"/>
      <c r="P66" s="1"/>
    </row>
    <row r="67" spans="1:16" ht="15.6" x14ac:dyDescent="0.3">
      <c r="A67" s="32" t="s">
        <v>92</v>
      </c>
      <c r="B67" s="32" t="s">
        <v>14</v>
      </c>
      <c r="C67" s="32" t="s">
        <v>6</v>
      </c>
      <c r="D67" s="33">
        <v>42430</v>
      </c>
      <c r="E67" s="32">
        <v>7</v>
      </c>
      <c r="F67" s="32">
        <v>1</v>
      </c>
      <c r="G67" s="35">
        <v>250</v>
      </c>
      <c r="H67" s="35">
        <v>13.11</v>
      </c>
      <c r="I67" s="1"/>
      <c r="J67" s="1"/>
      <c r="K67" s="1"/>
      <c r="L67" s="1"/>
      <c r="M67" s="1"/>
      <c r="N67" s="1"/>
      <c r="O67" s="1"/>
      <c r="P67" s="1"/>
    </row>
    <row r="68" spans="1:16" ht="15.6" x14ac:dyDescent="0.3">
      <c r="A68" s="32" t="s">
        <v>93</v>
      </c>
      <c r="B68" s="32" t="s">
        <v>16</v>
      </c>
      <c r="C68" s="32" t="s">
        <v>3</v>
      </c>
      <c r="D68" s="33">
        <v>42401</v>
      </c>
      <c r="E68" s="32">
        <v>83</v>
      </c>
      <c r="F68" s="32">
        <v>3</v>
      </c>
      <c r="G68" s="35">
        <v>247</v>
      </c>
      <c r="H68" s="35">
        <v>47.26</v>
      </c>
      <c r="I68" s="1"/>
      <c r="J68" s="1"/>
      <c r="K68" s="1"/>
      <c r="L68" s="1"/>
      <c r="M68" s="1"/>
      <c r="N68" s="1"/>
      <c r="O68" s="1"/>
      <c r="P68" s="1"/>
    </row>
    <row r="69" spans="1:16" ht="15.6" x14ac:dyDescent="0.3">
      <c r="A69" s="32" t="s">
        <v>94</v>
      </c>
      <c r="B69" s="32" t="s">
        <v>16</v>
      </c>
      <c r="C69" s="32" t="s">
        <v>3</v>
      </c>
      <c r="D69" s="33">
        <v>42370</v>
      </c>
      <c r="E69" s="32">
        <v>53</v>
      </c>
      <c r="F69" s="32">
        <v>3</v>
      </c>
      <c r="G69" s="35">
        <v>242.5</v>
      </c>
      <c r="H69" s="35">
        <v>70.66</v>
      </c>
      <c r="I69" s="1"/>
      <c r="J69" s="1"/>
      <c r="K69" s="1"/>
      <c r="L69" s="1"/>
      <c r="M69" s="1"/>
      <c r="N69" s="1"/>
      <c r="O69" s="1"/>
      <c r="P69" s="1"/>
    </row>
    <row r="70" spans="1:16" ht="15.6" x14ac:dyDescent="0.3">
      <c r="A70" s="32" t="s">
        <v>95</v>
      </c>
      <c r="B70" s="32" t="s">
        <v>16</v>
      </c>
      <c r="C70" s="32" t="s">
        <v>3</v>
      </c>
      <c r="D70" s="33">
        <v>42370</v>
      </c>
      <c r="E70" s="32">
        <v>40</v>
      </c>
      <c r="F70" s="32">
        <v>4</v>
      </c>
      <c r="G70" s="35">
        <v>238</v>
      </c>
      <c r="H70" s="35">
        <v>71.599999999999994</v>
      </c>
      <c r="I70" s="1"/>
      <c r="J70" s="1"/>
      <c r="K70" s="1"/>
      <c r="L70" s="1"/>
      <c r="M70" s="1"/>
      <c r="N70" s="1"/>
      <c r="O70" s="1"/>
      <c r="P70" s="1"/>
    </row>
    <row r="71" spans="1:16" ht="15.6" x14ac:dyDescent="0.3">
      <c r="A71" s="32" t="s">
        <v>96</v>
      </c>
      <c r="B71" s="32" t="s">
        <v>10</v>
      </c>
      <c r="C71" s="32" t="s">
        <v>8</v>
      </c>
      <c r="D71" s="33">
        <v>42370</v>
      </c>
      <c r="E71" s="32">
        <v>13</v>
      </c>
      <c r="F71" s="32">
        <v>1</v>
      </c>
      <c r="G71" s="35">
        <v>237</v>
      </c>
      <c r="H71" s="35">
        <v>6.2</v>
      </c>
      <c r="I71" s="1"/>
      <c r="J71" s="1"/>
      <c r="K71" s="1"/>
      <c r="L71" s="1"/>
      <c r="M71" s="1"/>
      <c r="N71" s="1"/>
      <c r="O71" s="1"/>
      <c r="P71" s="1"/>
    </row>
    <row r="72" spans="1:16" ht="15.6" x14ac:dyDescent="0.3">
      <c r="A72" s="32" t="s">
        <v>97</v>
      </c>
      <c r="B72" s="32" t="s">
        <v>10</v>
      </c>
      <c r="C72" s="32" t="s">
        <v>8</v>
      </c>
      <c r="D72" s="33">
        <v>42370</v>
      </c>
      <c r="E72" s="32">
        <v>116</v>
      </c>
      <c r="F72" s="32">
        <v>2</v>
      </c>
      <c r="G72" s="35">
        <v>228</v>
      </c>
      <c r="H72" s="35">
        <v>128.56</v>
      </c>
      <c r="I72" s="1"/>
      <c r="J72" s="1"/>
      <c r="K72" s="1"/>
      <c r="L72" s="1"/>
      <c r="M72" s="1"/>
      <c r="N72" s="1"/>
      <c r="O72" s="1"/>
      <c r="P72" s="1"/>
    </row>
    <row r="73" spans="1:16" ht="15.6" x14ac:dyDescent="0.3">
      <c r="A73" s="32" t="s">
        <v>98</v>
      </c>
      <c r="B73" s="32" t="s">
        <v>14</v>
      </c>
      <c r="C73" s="32" t="s">
        <v>8</v>
      </c>
      <c r="D73" s="33">
        <v>42401</v>
      </c>
      <c r="E73" s="32">
        <v>79</v>
      </c>
      <c r="F73" s="32">
        <v>3</v>
      </c>
      <c r="G73" s="35">
        <v>223.5</v>
      </c>
      <c r="H73" s="35">
        <v>48.42</v>
      </c>
      <c r="I73" s="1"/>
      <c r="J73" s="1"/>
      <c r="K73" s="1"/>
      <c r="L73" s="1"/>
      <c r="M73" s="1"/>
      <c r="N73" s="1"/>
      <c r="O73" s="1"/>
      <c r="P73" s="1"/>
    </row>
    <row r="74" spans="1:16" ht="15.6" x14ac:dyDescent="0.3">
      <c r="A74" s="32" t="s">
        <v>99</v>
      </c>
      <c r="B74" s="32" t="s">
        <v>16</v>
      </c>
      <c r="C74" s="32" t="s">
        <v>2</v>
      </c>
      <c r="D74" s="33">
        <v>42430</v>
      </c>
      <c r="E74" s="32">
        <v>119</v>
      </c>
      <c r="F74" s="32">
        <v>6</v>
      </c>
      <c r="G74" s="35">
        <v>220.31</v>
      </c>
      <c r="H74" s="35">
        <v>202.28</v>
      </c>
      <c r="I74" s="1"/>
      <c r="J74" s="1"/>
      <c r="K74" s="1"/>
      <c r="L74" s="1"/>
      <c r="M74" s="1"/>
      <c r="N74" s="1"/>
      <c r="O74" s="1"/>
      <c r="P74" s="1"/>
    </row>
    <row r="75" spans="1:16" ht="15.6" x14ac:dyDescent="0.3">
      <c r="A75" s="32" t="s">
        <v>100</v>
      </c>
      <c r="B75" s="32" t="s">
        <v>16</v>
      </c>
      <c r="C75" s="32" t="s">
        <v>5</v>
      </c>
      <c r="D75" s="33">
        <v>42430</v>
      </c>
      <c r="E75" s="32">
        <v>106</v>
      </c>
      <c r="F75" s="32">
        <v>3</v>
      </c>
      <c r="G75" s="35">
        <v>212.4</v>
      </c>
      <c r="H75" s="35">
        <v>67.88</v>
      </c>
      <c r="I75" s="1"/>
      <c r="J75" s="1"/>
      <c r="K75" s="1"/>
      <c r="L75" s="1"/>
      <c r="M75" s="1"/>
      <c r="N75" s="1"/>
      <c r="O75" s="1"/>
      <c r="P75" s="1"/>
    </row>
    <row r="76" spans="1:16" ht="15.6" x14ac:dyDescent="0.3">
      <c r="A76" s="32" t="s">
        <v>101</v>
      </c>
      <c r="B76" s="32" t="s">
        <v>16</v>
      </c>
      <c r="C76" s="32" t="s">
        <v>2</v>
      </c>
      <c r="D76" s="33">
        <v>42370</v>
      </c>
      <c r="E76" s="32">
        <v>126</v>
      </c>
      <c r="F76" s="32">
        <v>3</v>
      </c>
      <c r="G76" s="35">
        <v>211.5</v>
      </c>
      <c r="H76" s="35">
        <v>145.68</v>
      </c>
      <c r="I76" s="1"/>
      <c r="J76" s="1"/>
      <c r="K76" s="1"/>
      <c r="L76" s="1"/>
      <c r="M76" s="1"/>
      <c r="N76" s="1"/>
      <c r="O76" s="1"/>
      <c r="P76" s="1"/>
    </row>
    <row r="77" spans="1:16" ht="15.6" x14ac:dyDescent="0.3">
      <c r="A77" s="32" t="s">
        <v>102</v>
      </c>
      <c r="B77" s="32" t="s">
        <v>16</v>
      </c>
      <c r="C77" s="32" t="s">
        <v>2</v>
      </c>
      <c r="D77" s="33">
        <v>42401</v>
      </c>
      <c r="E77" s="32">
        <v>108</v>
      </c>
      <c r="F77" s="32">
        <v>3</v>
      </c>
      <c r="G77" s="35">
        <v>205.58</v>
      </c>
      <c r="H77" s="35">
        <v>153.66</v>
      </c>
      <c r="I77" s="1"/>
      <c r="J77" s="1"/>
      <c r="K77" s="1"/>
      <c r="L77" s="1"/>
      <c r="M77" s="1"/>
      <c r="N77" s="1"/>
      <c r="O77" s="1"/>
      <c r="P77" s="1"/>
    </row>
    <row r="78" spans="1:16" ht="15.6" x14ac:dyDescent="0.3">
      <c r="A78" s="32" t="s">
        <v>103</v>
      </c>
      <c r="B78" s="32" t="s">
        <v>16</v>
      </c>
      <c r="C78" s="32" t="s">
        <v>2</v>
      </c>
      <c r="D78" s="33">
        <v>42430</v>
      </c>
      <c r="E78" s="32">
        <v>99</v>
      </c>
      <c r="F78" s="32">
        <v>2</v>
      </c>
      <c r="G78" s="35">
        <v>203.98</v>
      </c>
      <c r="H78" s="35">
        <v>140.97999999999999</v>
      </c>
      <c r="I78" s="1"/>
      <c r="J78" s="1"/>
      <c r="K78" s="1"/>
      <c r="L78" s="1"/>
      <c r="M78" s="1"/>
      <c r="N78" s="1"/>
      <c r="O78" s="1"/>
      <c r="P78" s="1"/>
    </row>
    <row r="79" spans="1:16" ht="15.6" x14ac:dyDescent="0.3">
      <c r="A79" s="32" t="s">
        <v>104</v>
      </c>
      <c r="B79" s="32" t="s">
        <v>13</v>
      </c>
      <c r="C79" s="32" t="s">
        <v>4</v>
      </c>
      <c r="D79" s="33">
        <v>42430</v>
      </c>
      <c r="E79" s="32">
        <v>11</v>
      </c>
      <c r="F79" s="32">
        <v>1</v>
      </c>
      <c r="G79" s="35">
        <v>203.6</v>
      </c>
      <c r="H79" s="35">
        <v>28.09</v>
      </c>
      <c r="I79" s="1"/>
      <c r="J79" s="1"/>
      <c r="K79" s="1"/>
      <c r="L79" s="1"/>
      <c r="M79" s="1"/>
      <c r="N79" s="1"/>
      <c r="O79" s="1"/>
      <c r="P79" s="1"/>
    </row>
    <row r="80" spans="1:16" ht="15.6" x14ac:dyDescent="0.3">
      <c r="A80" s="32" t="s">
        <v>105</v>
      </c>
      <c r="B80" s="32" t="s">
        <v>16</v>
      </c>
      <c r="C80" s="32" t="s">
        <v>8</v>
      </c>
      <c r="D80" s="33">
        <v>42401</v>
      </c>
      <c r="E80" s="32">
        <v>31</v>
      </c>
      <c r="F80" s="32">
        <v>2</v>
      </c>
      <c r="G80" s="35">
        <v>195</v>
      </c>
      <c r="H80" s="35">
        <v>23.66</v>
      </c>
      <c r="I80" s="1"/>
      <c r="J80" s="1"/>
      <c r="K80" s="1"/>
      <c r="L80" s="1"/>
      <c r="M80" s="1"/>
      <c r="N80" s="1"/>
      <c r="O80" s="1"/>
      <c r="P80" s="1"/>
    </row>
    <row r="81" spans="1:16" ht="15.6" x14ac:dyDescent="0.3">
      <c r="A81" s="32" t="s">
        <v>106</v>
      </c>
      <c r="B81" s="32" t="s">
        <v>16</v>
      </c>
      <c r="C81" s="32" t="s">
        <v>8</v>
      </c>
      <c r="D81" s="33">
        <v>42430</v>
      </c>
      <c r="E81" s="32">
        <v>51</v>
      </c>
      <c r="F81" s="32">
        <v>1</v>
      </c>
      <c r="G81" s="35">
        <v>188</v>
      </c>
      <c r="H81" s="35">
        <v>55.19</v>
      </c>
      <c r="I81" s="1"/>
      <c r="J81" s="1"/>
      <c r="K81" s="1"/>
      <c r="L81" s="1"/>
      <c r="M81" s="1"/>
      <c r="N81" s="1"/>
      <c r="O81" s="1"/>
      <c r="P81" s="1"/>
    </row>
    <row r="82" spans="1:16" ht="15.6" x14ac:dyDescent="0.3">
      <c r="A82" s="32" t="s">
        <v>107</v>
      </c>
      <c r="B82" s="32" t="s">
        <v>10</v>
      </c>
      <c r="C82" s="32" t="s">
        <v>4</v>
      </c>
      <c r="D82" s="33">
        <v>42370</v>
      </c>
      <c r="E82" s="32">
        <v>41</v>
      </c>
      <c r="F82" s="32">
        <v>1</v>
      </c>
      <c r="G82" s="35">
        <v>183</v>
      </c>
      <c r="H82" s="35">
        <v>39.020000000000003</v>
      </c>
      <c r="I82" s="1"/>
      <c r="J82" s="1"/>
      <c r="K82" s="1"/>
      <c r="L82" s="1"/>
      <c r="M82" s="1"/>
      <c r="N82" s="1"/>
      <c r="O82" s="1"/>
      <c r="P82" s="1"/>
    </row>
    <row r="83" spans="1:16" ht="15.6" x14ac:dyDescent="0.3">
      <c r="A83" s="32" t="s">
        <v>108</v>
      </c>
      <c r="B83" s="32" t="s">
        <v>16</v>
      </c>
      <c r="C83" s="32" t="s">
        <v>2</v>
      </c>
      <c r="D83" s="33">
        <v>42370</v>
      </c>
      <c r="E83" s="32">
        <v>38</v>
      </c>
      <c r="F83" s="32">
        <v>2</v>
      </c>
      <c r="G83" s="35">
        <v>176.99</v>
      </c>
      <c r="H83" s="35">
        <v>35.28</v>
      </c>
      <c r="I83" s="1"/>
      <c r="J83" s="1"/>
      <c r="K83" s="1"/>
      <c r="L83" s="1"/>
      <c r="M83" s="1"/>
      <c r="N83" s="1"/>
      <c r="O83" s="1"/>
      <c r="P83" s="1"/>
    </row>
    <row r="84" spans="1:16" ht="15.6" x14ac:dyDescent="0.3">
      <c r="A84" s="32" t="s">
        <v>109</v>
      </c>
      <c r="B84" s="32" t="s">
        <v>14</v>
      </c>
      <c r="C84" s="32" t="s">
        <v>8</v>
      </c>
      <c r="D84" s="33">
        <v>42370</v>
      </c>
      <c r="E84" s="32">
        <v>44</v>
      </c>
      <c r="F84" s="32">
        <v>1</v>
      </c>
      <c r="G84" s="35">
        <v>170</v>
      </c>
      <c r="H84" s="35">
        <v>72.790000000000006</v>
      </c>
      <c r="I84" s="1"/>
      <c r="J84" s="1"/>
      <c r="K84" s="1"/>
      <c r="L84" s="1"/>
      <c r="M84" s="1"/>
      <c r="N84" s="1"/>
      <c r="O84" s="1"/>
      <c r="P84" s="1"/>
    </row>
    <row r="85" spans="1:16" ht="15.6" x14ac:dyDescent="0.3">
      <c r="A85" s="32" t="s">
        <v>110</v>
      </c>
      <c r="B85" s="32" t="s">
        <v>16</v>
      </c>
      <c r="C85" s="32" t="s">
        <v>2</v>
      </c>
      <c r="D85" s="33">
        <v>42370</v>
      </c>
      <c r="E85" s="32">
        <v>16</v>
      </c>
      <c r="F85" s="32">
        <v>1</v>
      </c>
      <c r="G85" s="35">
        <v>162.9</v>
      </c>
      <c r="H85" s="35">
        <v>4.74</v>
      </c>
      <c r="I85" s="1"/>
      <c r="J85" s="1"/>
      <c r="K85" s="1"/>
      <c r="L85" s="1"/>
      <c r="M85" s="1"/>
      <c r="N85" s="1"/>
      <c r="O85" s="1"/>
      <c r="P85" s="1"/>
    </row>
    <row r="86" spans="1:16" ht="15.6" x14ac:dyDescent="0.3">
      <c r="A86" s="32" t="s">
        <v>111</v>
      </c>
      <c r="B86" s="32" t="s">
        <v>14</v>
      </c>
      <c r="C86" s="32" t="s">
        <v>8</v>
      </c>
      <c r="D86" s="33">
        <v>42430</v>
      </c>
      <c r="E86" s="32">
        <v>57</v>
      </c>
      <c r="F86" s="32">
        <v>1</v>
      </c>
      <c r="G86" s="35">
        <v>162</v>
      </c>
      <c r="H86" s="35">
        <v>37.53</v>
      </c>
      <c r="I86" s="1"/>
      <c r="J86" s="1"/>
      <c r="K86" s="1"/>
      <c r="L86" s="1"/>
      <c r="M86" s="1"/>
      <c r="N86" s="1"/>
      <c r="O86" s="1"/>
      <c r="P86" s="1"/>
    </row>
    <row r="87" spans="1:16" ht="15.6" x14ac:dyDescent="0.3">
      <c r="A87" s="32" t="s">
        <v>112</v>
      </c>
      <c r="B87" s="32" t="s">
        <v>16</v>
      </c>
      <c r="C87" s="32" t="s">
        <v>2</v>
      </c>
      <c r="D87" s="33">
        <v>42370</v>
      </c>
      <c r="E87" s="32">
        <v>97</v>
      </c>
      <c r="F87" s="32">
        <v>4</v>
      </c>
      <c r="G87" s="35">
        <v>160.6</v>
      </c>
      <c r="H87" s="35">
        <v>111.2</v>
      </c>
      <c r="I87" s="1"/>
      <c r="J87" s="1"/>
      <c r="K87" s="1"/>
      <c r="L87" s="1"/>
      <c r="M87" s="1"/>
      <c r="N87" s="1"/>
      <c r="O87" s="1"/>
      <c r="P87" s="1"/>
    </row>
    <row r="88" spans="1:16" ht="15.6" x14ac:dyDescent="0.3">
      <c r="A88" s="32" t="s">
        <v>113</v>
      </c>
      <c r="B88" s="32" t="s">
        <v>10</v>
      </c>
      <c r="C88" s="32" t="s">
        <v>8</v>
      </c>
      <c r="D88" s="33">
        <v>42430</v>
      </c>
      <c r="E88" s="32">
        <v>30</v>
      </c>
      <c r="F88" s="32">
        <v>1</v>
      </c>
      <c r="G88" s="35">
        <v>157</v>
      </c>
      <c r="H88" s="35">
        <v>24.3</v>
      </c>
      <c r="I88" s="1"/>
      <c r="J88" s="1"/>
      <c r="K88" s="1"/>
      <c r="L88" s="1"/>
      <c r="M88" s="1"/>
      <c r="N88" s="1"/>
      <c r="O88" s="1"/>
      <c r="P88" s="1"/>
    </row>
    <row r="89" spans="1:16" ht="15.6" x14ac:dyDescent="0.3">
      <c r="A89" s="32" t="s">
        <v>114</v>
      </c>
      <c r="B89" s="32" t="s">
        <v>10</v>
      </c>
      <c r="C89" s="32" t="s">
        <v>4</v>
      </c>
      <c r="D89" s="33">
        <v>42401</v>
      </c>
      <c r="E89" s="32">
        <v>217</v>
      </c>
      <c r="F89" s="32">
        <v>5</v>
      </c>
      <c r="G89" s="35">
        <v>153.75</v>
      </c>
      <c r="H89" s="35">
        <v>127.02</v>
      </c>
      <c r="I89" s="1"/>
      <c r="J89" s="1"/>
      <c r="K89" s="1"/>
      <c r="L89" s="1"/>
      <c r="M89" s="1"/>
      <c r="N89" s="1"/>
      <c r="O89" s="1"/>
      <c r="P89" s="1"/>
    </row>
    <row r="90" spans="1:16" ht="15.6" x14ac:dyDescent="0.3">
      <c r="A90" s="32" t="s">
        <v>115</v>
      </c>
      <c r="B90" s="32" t="s">
        <v>16</v>
      </c>
      <c r="C90" s="32" t="s">
        <v>8</v>
      </c>
      <c r="D90" s="33">
        <v>42370</v>
      </c>
      <c r="E90" s="32">
        <v>46</v>
      </c>
      <c r="F90" s="32">
        <v>1</v>
      </c>
      <c r="G90" s="35">
        <v>150</v>
      </c>
      <c r="H90" s="35">
        <v>10.73</v>
      </c>
      <c r="I90" s="1"/>
      <c r="J90" s="1"/>
      <c r="K90" s="1"/>
      <c r="L90" s="1"/>
      <c r="M90" s="1"/>
      <c r="N90" s="1"/>
      <c r="O90" s="1"/>
      <c r="P90" s="1"/>
    </row>
    <row r="91" spans="1:16" ht="15.6" x14ac:dyDescent="0.3">
      <c r="A91" s="32" t="s">
        <v>116</v>
      </c>
      <c r="B91" s="32" t="s">
        <v>16</v>
      </c>
      <c r="C91" s="32" t="s">
        <v>8</v>
      </c>
      <c r="D91" s="33">
        <v>42401</v>
      </c>
      <c r="E91" s="32">
        <v>56</v>
      </c>
      <c r="F91" s="32">
        <v>2</v>
      </c>
      <c r="G91" s="35">
        <v>150</v>
      </c>
      <c r="H91" s="35">
        <v>34.76</v>
      </c>
      <c r="I91" s="1"/>
      <c r="J91" s="1"/>
      <c r="K91" s="1"/>
      <c r="L91" s="1"/>
      <c r="M91" s="1"/>
      <c r="N91" s="1"/>
      <c r="O91" s="1"/>
      <c r="P91" s="1"/>
    </row>
    <row r="92" spans="1:16" ht="15.6" x14ac:dyDescent="0.3">
      <c r="A92" s="32" t="s">
        <v>117</v>
      </c>
      <c r="B92" s="32" t="s">
        <v>14</v>
      </c>
      <c r="C92" s="32" t="s">
        <v>8</v>
      </c>
      <c r="D92" s="33">
        <v>42401</v>
      </c>
      <c r="E92" s="32">
        <v>21</v>
      </c>
      <c r="F92" s="32">
        <v>2</v>
      </c>
      <c r="G92" s="35">
        <v>149.47</v>
      </c>
      <c r="H92" s="35">
        <v>44.45</v>
      </c>
      <c r="I92" s="1"/>
      <c r="J92" s="1"/>
      <c r="K92" s="1"/>
      <c r="L92" s="1"/>
      <c r="M92" s="1"/>
      <c r="N92" s="1"/>
      <c r="O92" s="1"/>
      <c r="P92" s="1"/>
    </row>
    <row r="93" spans="1:16" ht="15.6" x14ac:dyDescent="0.3">
      <c r="A93" s="32" t="s">
        <v>118</v>
      </c>
      <c r="B93" s="32" t="s">
        <v>16</v>
      </c>
      <c r="C93" s="32" t="s">
        <v>8</v>
      </c>
      <c r="D93" s="33">
        <v>42430</v>
      </c>
      <c r="E93" s="32">
        <v>172</v>
      </c>
      <c r="F93" s="32">
        <v>2</v>
      </c>
      <c r="G93" s="35">
        <v>149</v>
      </c>
      <c r="H93" s="35">
        <v>180.74</v>
      </c>
      <c r="I93" s="1"/>
      <c r="J93" s="1"/>
      <c r="K93" s="1"/>
      <c r="L93" s="1"/>
      <c r="M93" s="1"/>
      <c r="N93" s="1"/>
      <c r="O93" s="1"/>
      <c r="P93" s="1"/>
    </row>
    <row r="94" spans="1:16" ht="15.6" x14ac:dyDescent="0.3">
      <c r="A94" s="32" t="s">
        <v>119</v>
      </c>
      <c r="B94" s="32" t="s">
        <v>16</v>
      </c>
      <c r="C94" s="32" t="s">
        <v>2</v>
      </c>
      <c r="D94" s="33">
        <v>42430</v>
      </c>
      <c r="E94" s="32">
        <v>12</v>
      </c>
      <c r="F94" s="32">
        <v>2</v>
      </c>
      <c r="G94" s="35">
        <v>143.93</v>
      </c>
      <c r="H94" s="35">
        <v>11.96</v>
      </c>
      <c r="I94" s="1"/>
      <c r="J94" s="1"/>
      <c r="K94" s="1"/>
      <c r="L94" s="1"/>
      <c r="M94" s="1"/>
      <c r="N94" s="1"/>
      <c r="O94" s="1"/>
      <c r="P94" s="1"/>
    </row>
    <row r="95" spans="1:16" ht="15.6" x14ac:dyDescent="0.3">
      <c r="A95" s="32" t="s">
        <v>120</v>
      </c>
      <c r="B95" s="32" t="s">
        <v>16</v>
      </c>
      <c r="C95" s="32" t="s">
        <v>6</v>
      </c>
      <c r="D95" s="33">
        <v>42430</v>
      </c>
      <c r="E95" s="32">
        <v>34</v>
      </c>
      <c r="F95" s="32">
        <v>1</v>
      </c>
      <c r="G95" s="35">
        <v>142</v>
      </c>
      <c r="H95" s="35">
        <v>63.82</v>
      </c>
      <c r="I95" s="1"/>
      <c r="J95" s="1"/>
      <c r="K95" s="1"/>
      <c r="L95" s="1"/>
      <c r="M95" s="1"/>
      <c r="N95" s="1"/>
      <c r="O95" s="1"/>
      <c r="P95" s="1"/>
    </row>
    <row r="96" spans="1:16" ht="15.6" x14ac:dyDescent="0.3">
      <c r="A96" s="32" t="s">
        <v>121</v>
      </c>
      <c r="B96" s="32" t="s">
        <v>16</v>
      </c>
      <c r="C96" s="32" t="s">
        <v>8</v>
      </c>
      <c r="D96" s="33">
        <v>42370</v>
      </c>
      <c r="E96" s="32">
        <v>25</v>
      </c>
      <c r="F96" s="32">
        <v>1</v>
      </c>
      <c r="G96" s="35">
        <v>139</v>
      </c>
      <c r="H96" s="35">
        <v>13.02</v>
      </c>
      <c r="I96" s="1"/>
      <c r="J96" s="1"/>
      <c r="K96" s="1"/>
      <c r="L96" s="1"/>
      <c r="M96" s="1"/>
      <c r="N96" s="1"/>
      <c r="O96" s="1"/>
      <c r="P96" s="1"/>
    </row>
    <row r="97" spans="1:16" ht="15.6" x14ac:dyDescent="0.3">
      <c r="A97" s="32" t="s">
        <v>122</v>
      </c>
      <c r="B97" s="32" t="s">
        <v>16</v>
      </c>
      <c r="C97" s="32" t="s">
        <v>2</v>
      </c>
      <c r="D97" s="33">
        <v>42430</v>
      </c>
      <c r="E97" s="32">
        <v>24</v>
      </c>
      <c r="F97" s="32">
        <v>1</v>
      </c>
      <c r="G97" s="35">
        <v>134</v>
      </c>
      <c r="H97" s="35">
        <v>48.28</v>
      </c>
      <c r="I97" s="1"/>
      <c r="J97" s="1"/>
      <c r="K97" s="1"/>
      <c r="L97" s="1"/>
      <c r="M97" s="1"/>
      <c r="N97" s="1"/>
      <c r="O97" s="1"/>
      <c r="P97" s="1"/>
    </row>
    <row r="98" spans="1:16" ht="15.6" x14ac:dyDescent="0.3">
      <c r="A98" s="32" t="s">
        <v>123</v>
      </c>
      <c r="B98" s="32" t="s">
        <v>10</v>
      </c>
      <c r="C98" s="32" t="s">
        <v>8</v>
      </c>
      <c r="D98" s="33">
        <v>42370</v>
      </c>
      <c r="E98" s="32">
        <v>108</v>
      </c>
      <c r="F98" s="32">
        <v>5</v>
      </c>
      <c r="G98" s="35">
        <v>133.5</v>
      </c>
      <c r="H98" s="35">
        <v>102.56</v>
      </c>
      <c r="I98" s="1"/>
      <c r="J98" s="1"/>
      <c r="K98" s="1"/>
      <c r="L98" s="1"/>
      <c r="M98" s="1"/>
      <c r="N98" s="1"/>
      <c r="O98" s="1"/>
      <c r="P98" s="1"/>
    </row>
    <row r="99" spans="1:16" ht="15.6" x14ac:dyDescent="0.3">
      <c r="A99" s="32" t="s">
        <v>124</v>
      </c>
      <c r="B99" s="32" t="s">
        <v>16</v>
      </c>
      <c r="C99" s="32" t="s">
        <v>3</v>
      </c>
      <c r="D99" s="33">
        <v>42370</v>
      </c>
      <c r="E99" s="32">
        <v>56</v>
      </c>
      <c r="F99" s="32">
        <v>1</v>
      </c>
      <c r="G99" s="35">
        <v>132</v>
      </c>
      <c r="H99" s="35">
        <v>17.25</v>
      </c>
      <c r="I99" s="1"/>
      <c r="J99" s="1"/>
      <c r="K99" s="1"/>
      <c r="L99" s="1"/>
      <c r="M99" s="1"/>
      <c r="N99" s="1"/>
      <c r="O99" s="1"/>
      <c r="P99" s="1"/>
    </row>
    <row r="100" spans="1:16" ht="15.6" x14ac:dyDescent="0.3">
      <c r="A100" s="32" t="s">
        <v>125</v>
      </c>
      <c r="B100" s="32" t="s">
        <v>16</v>
      </c>
      <c r="C100" s="32" t="s">
        <v>3</v>
      </c>
      <c r="D100" s="33">
        <v>42430</v>
      </c>
      <c r="E100" s="32">
        <v>28</v>
      </c>
      <c r="F100" s="32">
        <v>2</v>
      </c>
      <c r="G100" s="35">
        <v>130.25</v>
      </c>
      <c r="H100" s="35">
        <v>61.25</v>
      </c>
      <c r="I100" s="1"/>
      <c r="J100" s="1"/>
      <c r="K100" s="1"/>
      <c r="L100" s="1"/>
      <c r="M100" s="1"/>
      <c r="N100" s="1"/>
      <c r="O100" s="1"/>
      <c r="P100" s="1"/>
    </row>
    <row r="101" spans="1:16" ht="15.6" x14ac:dyDescent="0.3">
      <c r="A101" s="32" t="s">
        <v>126</v>
      </c>
      <c r="B101" s="32" t="s">
        <v>14</v>
      </c>
      <c r="C101" s="32" t="s">
        <v>8</v>
      </c>
      <c r="D101" s="33">
        <v>42370</v>
      </c>
      <c r="E101" s="32">
        <v>221</v>
      </c>
      <c r="F101" s="32">
        <v>3</v>
      </c>
      <c r="G101" s="35">
        <v>129.43</v>
      </c>
      <c r="H101" s="35">
        <v>165.37</v>
      </c>
      <c r="I101" s="1"/>
      <c r="J101" s="1"/>
      <c r="K101" s="1"/>
      <c r="L101" s="1"/>
      <c r="M101" s="1"/>
      <c r="N101" s="1"/>
      <c r="O101" s="1"/>
      <c r="P101" s="1"/>
    </row>
    <row r="102" spans="1:16" ht="15.6" x14ac:dyDescent="0.3">
      <c r="A102" s="32" t="s">
        <v>127</v>
      </c>
      <c r="B102" s="32" t="s">
        <v>10</v>
      </c>
      <c r="C102" s="32" t="s">
        <v>4</v>
      </c>
      <c r="D102" s="33">
        <v>42401</v>
      </c>
      <c r="E102" s="32">
        <v>39</v>
      </c>
      <c r="F102" s="32">
        <v>1</v>
      </c>
      <c r="G102" s="35">
        <v>127.2</v>
      </c>
      <c r="H102" s="35">
        <v>119.27</v>
      </c>
      <c r="I102" s="1"/>
      <c r="J102" s="1"/>
      <c r="K102" s="1"/>
      <c r="L102" s="1"/>
      <c r="M102" s="1"/>
      <c r="N102" s="1"/>
      <c r="O102" s="1"/>
      <c r="P102" s="1"/>
    </row>
    <row r="103" spans="1:16" ht="15.6" x14ac:dyDescent="0.3">
      <c r="A103" s="32" t="s">
        <v>128</v>
      </c>
      <c r="B103" s="32" t="s">
        <v>10</v>
      </c>
      <c r="C103" s="32" t="s">
        <v>8</v>
      </c>
      <c r="D103" s="33">
        <v>42370</v>
      </c>
      <c r="E103" s="32">
        <v>37</v>
      </c>
      <c r="F103" s="32">
        <v>2</v>
      </c>
      <c r="G103" s="35">
        <v>124</v>
      </c>
      <c r="H103" s="35">
        <v>26.71</v>
      </c>
      <c r="I103" s="1"/>
      <c r="J103" s="1"/>
      <c r="K103" s="1"/>
      <c r="L103" s="1"/>
      <c r="M103" s="1"/>
      <c r="N103" s="1"/>
      <c r="O103" s="1"/>
      <c r="P103" s="1"/>
    </row>
    <row r="104" spans="1:16" ht="15.6" x14ac:dyDescent="0.3">
      <c r="A104" s="32" t="s">
        <v>129</v>
      </c>
      <c r="B104" s="32" t="s">
        <v>14</v>
      </c>
      <c r="C104" s="32" t="s">
        <v>8</v>
      </c>
      <c r="D104" s="33">
        <v>42401</v>
      </c>
      <c r="E104" s="32">
        <v>24</v>
      </c>
      <c r="F104" s="32">
        <v>2</v>
      </c>
      <c r="G104" s="35">
        <v>123</v>
      </c>
      <c r="H104" s="35">
        <v>47.33</v>
      </c>
      <c r="I104" s="1"/>
      <c r="J104" s="1"/>
      <c r="K104" s="1"/>
      <c r="L104" s="1"/>
      <c r="M104" s="1"/>
      <c r="N104" s="1"/>
      <c r="O104" s="1"/>
      <c r="P104" s="1"/>
    </row>
    <row r="105" spans="1:16" ht="15.6" x14ac:dyDescent="0.3">
      <c r="A105" s="32" t="s">
        <v>130</v>
      </c>
      <c r="B105" s="32" t="s">
        <v>10</v>
      </c>
      <c r="C105" s="32" t="s">
        <v>8</v>
      </c>
      <c r="D105" s="33">
        <v>42401</v>
      </c>
      <c r="E105" s="32">
        <v>67</v>
      </c>
      <c r="F105" s="32">
        <v>2</v>
      </c>
      <c r="G105" s="35">
        <v>117.8</v>
      </c>
      <c r="H105" s="35">
        <v>93.25</v>
      </c>
      <c r="I105" s="1"/>
      <c r="J105" s="1"/>
      <c r="K105" s="1"/>
      <c r="L105" s="1"/>
      <c r="M105" s="1"/>
      <c r="N105" s="1"/>
      <c r="O105" s="1"/>
      <c r="P105" s="1"/>
    </row>
    <row r="106" spans="1:16" ht="15.6" x14ac:dyDescent="0.3">
      <c r="A106" s="32" t="s">
        <v>131</v>
      </c>
      <c r="B106" s="32" t="s">
        <v>10</v>
      </c>
      <c r="C106" s="32" t="s">
        <v>8</v>
      </c>
      <c r="D106" s="33">
        <v>42401</v>
      </c>
      <c r="E106" s="32">
        <v>35</v>
      </c>
      <c r="F106" s="32">
        <v>1</v>
      </c>
      <c r="G106" s="35">
        <v>115</v>
      </c>
      <c r="H106" s="35">
        <v>39.19</v>
      </c>
      <c r="I106" s="1"/>
      <c r="J106" s="1"/>
      <c r="K106" s="1"/>
      <c r="L106" s="1"/>
      <c r="M106" s="1"/>
      <c r="N106" s="1"/>
      <c r="O106" s="1"/>
      <c r="P106" s="1"/>
    </row>
    <row r="107" spans="1:16" ht="15.6" x14ac:dyDescent="0.3">
      <c r="A107" s="32" t="s">
        <v>132</v>
      </c>
      <c r="B107" s="32" t="s">
        <v>10</v>
      </c>
      <c r="C107" s="32" t="s">
        <v>4</v>
      </c>
      <c r="D107" s="33">
        <v>42430</v>
      </c>
      <c r="E107" s="32">
        <v>35</v>
      </c>
      <c r="F107" s="32">
        <v>1</v>
      </c>
      <c r="G107" s="35">
        <v>113</v>
      </c>
      <c r="H107" s="35">
        <v>21.17</v>
      </c>
      <c r="I107" s="1"/>
      <c r="J107" s="1"/>
      <c r="K107" s="1"/>
      <c r="L107" s="1"/>
      <c r="M107" s="1"/>
      <c r="N107" s="1"/>
      <c r="O107" s="1"/>
      <c r="P107" s="1"/>
    </row>
    <row r="108" spans="1:16" ht="15.6" x14ac:dyDescent="0.3">
      <c r="A108" s="32" t="s">
        <v>133</v>
      </c>
      <c r="B108" s="32" t="s">
        <v>16</v>
      </c>
      <c r="C108" s="32" t="s">
        <v>2</v>
      </c>
      <c r="D108" s="33">
        <v>42401</v>
      </c>
      <c r="E108" s="32">
        <v>26</v>
      </c>
      <c r="F108" s="32">
        <v>1</v>
      </c>
      <c r="G108" s="35">
        <v>113</v>
      </c>
      <c r="H108" s="35">
        <v>76.930000000000007</v>
      </c>
      <c r="I108" s="1"/>
      <c r="J108" s="1"/>
      <c r="K108" s="1"/>
      <c r="L108" s="1"/>
      <c r="M108" s="1"/>
      <c r="N108" s="1"/>
      <c r="O108" s="1"/>
      <c r="P108" s="1"/>
    </row>
    <row r="109" spans="1:16" ht="15.6" x14ac:dyDescent="0.3">
      <c r="A109" s="32" t="s">
        <v>134</v>
      </c>
      <c r="B109" s="32" t="s">
        <v>10</v>
      </c>
      <c r="C109" s="32" t="s">
        <v>4</v>
      </c>
      <c r="D109" s="33">
        <v>42401</v>
      </c>
      <c r="E109" s="32">
        <v>7</v>
      </c>
      <c r="F109" s="32">
        <v>1</v>
      </c>
      <c r="G109" s="35">
        <v>111.6</v>
      </c>
      <c r="H109" s="35">
        <v>12.09</v>
      </c>
      <c r="I109" s="1"/>
      <c r="J109" s="1"/>
      <c r="K109" s="1"/>
      <c r="L109" s="1"/>
      <c r="M109" s="1"/>
      <c r="N109" s="1"/>
      <c r="O109" s="1"/>
      <c r="P109" s="1"/>
    </row>
    <row r="110" spans="1:16" ht="15.6" x14ac:dyDescent="0.3">
      <c r="A110" s="32" t="s">
        <v>135</v>
      </c>
      <c r="B110" s="32" t="s">
        <v>16</v>
      </c>
      <c r="C110" s="32" t="s">
        <v>2</v>
      </c>
      <c r="D110" s="33">
        <v>42370</v>
      </c>
      <c r="E110" s="32">
        <v>6</v>
      </c>
      <c r="F110" s="32">
        <v>1</v>
      </c>
      <c r="G110" s="35">
        <v>109</v>
      </c>
      <c r="H110" s="35">
        <v>3.87</v>
      </c>
      <c r="I110" s="1"/>
      <c r="J110" s="1"/>
      <c r="K110" s="1"/>
      <c r="L110" s="1"/>
      <c r="M110" s="1"/>
      <c r="N110" s="1"/>
      <c r="O110" s="1"/>
      <c r="P110" s="1"/>
    </row>
    <row r="111" spans="1:16" ht="15.6" x14ac:dyDescent="0.3">
      <c r="A111" s="32" t="s">
        <v>136</v>
      </c>
      <c r="B111" s="32" t="s">
        <v>14</v>
      </c>
      <c r="C111" s="32" t="s">
        <v>4</v>
      </c>
      <c r="D111" s="33">
        <v>42370</v>
      </c>
      <c r="E111" s="32">
        <v>144</v>
      </c>
      <c r="F111" s="32">
        <v>1</v>
      </c>
      <c r="G111" s="35">
        <v>103.5</v>
      </c>
      <c r="H111" s="35">
        <v>185.69</v>
      </c>
      <c r="I111" s="1"/>
      <c r="J111" s="1"/>
      <c r="K111" s="1"/>
      <c r="L111" s="1"/>
      <c r="M111" s="1"/>
      <c r="N111" s="1"/>
      <c r="O111" s="1"/>
      <c r="P111" s="1"/>
    </row>
    <row r="112" spans="1:16" ht="15.6" x14ac:dyDescent="0.3">
      <c r="A112" s="32" t="s">
        <v>137</v>
      </c>
      <c r="B112" s="32" t="s">
        <v>16</v>
      </c>
      <c r="C112" s="32" t="s">
        <v>5</v>
      </c>
      <c r="D112" s="33">
        <v>42370</v>
      </c>
      <c r="E112" s="32">
        <v>45</v>
      </c>
      <c r="F112" s="32">
        <v>2</v>
      </c>
      <c r="G112" s="35">
        <v>102</v>
      </c>
      <c r="H112" s="35">
        <v>19.239999999999998</v>
      </c>
      <c r="I112" s="1"/>
      <c r="J112" s="1"/>
      <c r="K112" s="1"/>
      <c r="L112" s="1"/>
      <c r="M112" s="1"/>
      <c r="N112" s="1"/>
      <c r="O112" s="1"/>
      <c r="P112" s="1"/>
    </row>
    <row r="113" spans="1:16" ht="15.6" x14ac:dyDescent="0.3">
      <c r="A113" s="32" t="s">
        <v>138</v>
      </c>
      <c r="B113" s="32" t="s">
        <v>10</v>
      </c>
      <c r="C113" s="32" t="s">
        <v>8</v>
      </c>
      <c r="D113" s="33">
        <v>42370</v>
      </c>
      <c r="E113" s="32">
        <v>48</v>
      </c>
      <c r="F113" s="32">
        <v>1</v>
      </c>
      <c r="G113" s="35">
        <v>101.5</v>
      </c>
      <c r="H113" s="35">
        <v>103.58</v>
      </c>
      <c r="I113" s="1"/>
      <c r="J113" s="1"/>
      <c r="K113" s="1"/>
      <c r="L113" s="1"/>
      <c r="M113" s="1"/>
      <c r="N113" s="1"/>
      <c r="O113" s="1"/>
      <c r="P113" s="1"/>
    </row>
    <row r="114" spans="1:16" ht="15.6" x14ac:dyDescent="0.3">
      <c r="A114" s="32" t="s">
        <v>139</v>
      </c>
      <c r="B114" s="32" t="s">
        <v>16</v>
      </c>
      <c r="C114" s="32" t="s">
        <v>2</v>
      </c>
      <c r="D114" s="33">
        <v>42430</v>
      </c>
      <c r="E114" s="32">
        <v>171</v>
      </c>
      <c r="F114" s="32">
        <v>3</v>
      </c>
      <c r="G114" s="35">
        <v>99.05</v>
      </c>
      <c r="H114" s="35">
        <v>172.78</v>
      </c>
      <c r="I114" s="1"/>
      <c r="J114" s="1"/>
      <c r="K114" s="1"/>
      <c r="L114" s="1"/>
      <c r="M114" s="1"/>
      <c r="N114" s="1"/>
      <c r="O114" s="1"/>
      <c r="P114" s="1"/>
    </row>
    <row r="115" spans="1:16" ht="15.6" x14ac:dyDescent="0.3">
      <c r="A115" s="32" t="s">
        <v>140</v>
      </c>
      <c r="B115" s="32" t="s">
        <v>16</v>
      </c>
      <c r="C115" s="32" t="s">
        <v>6</v>
      </c>
      <c r="D115" s="33">
        <v>42430</v>
      </c>
      <c r="E115" s="32">
        <v>7</v>
      </c>
      <c r="F115" s="32">
        <v>1</v>
      </c>
      <c r="G115" s="35">
        <v>99</v>
      </c>
      <c r="H115" s="35">
        <v>1.73</v>
      </c>
      <c r="I115" s="1"/>
      <c r="J115" s="1"/>
      <c r="K115" s="1"/>
      <c r="L115" s="1"/>
      <c r="M115" s="1"/>
      <c r="N115" s="1"/>
      <c r="O115" s="1"/>
      <c r="P115" s="1"/>
    </row>
    <row r="116" spans="1:16" ht="15.6" x14ac:dyDescent="0.3">
      <c r="A116" s="32" t="s">
        <v>141</v>
      </c>
      <c r="B116" s="32" t="s">
        <v>16</v>
      </c>
      <c r="C116" s="32" t="s">
        <v>2</v>
      </c>
      <c r="D116" s="33">
        <v>42430</v>
      </c>
      <c r="E116" s="32">
        <v>47</v>
      </c>
      <c r="F116" s="32">
        <v>1</v>
      </c>
      <c r="G116" s="35">
        <v>99</v>
      </c>
      <c r="H116" s="35">
        <v>10.64</v>
      </c>
      <c r="I116" s="1"/>
      <c r="J116" s="1"/>
      <c r="K116" s="1"/>
      <c r="L116" s="1"/>
      <c r="M116" s="1"/>
      <c r="N116" s="1"/>
      <c r="O116" s="1"/>
      <c r="P116" s="1"/>
    </row>
    <row r="117" spans="1:16" ht="15.6" x14ac:dyDescent="0.3">
      <c r="A117" s="32" t="s">
        <v>142</v>
      </c>
      <c r="B117" s="32" t="s">
        <v>10</v>
      </c>
      <c r="C117" s="32" t="s">
        <v>4</v>
      </c>
      <c r="D117" s="33">
        <v>42370</v>
      </c>
      <c r="E117" s="32">
        <v>16</v>
      </c>
      <c r="F117" s="32">
        <v>2</v>
      </c>
      <c r="G117" s="35">
        <v>95.99</v>
      </c>
      <c r="H117" s="35">
        <v>3.81</v>
      </c>
      <c r="I117" s="1"/>
      <c r="J117" s="1"/>
      <c r="K117" s="1"/>
      <c r="L117" s="1"/>
      <c r="M117" s="1"/>
      <c r="N117" s="1"/>
      <c r="O117" s="1"/>
      <c r="P117" s="1"/>
    </row>
    <row r="118" spans="1:16" ht="15.6" x14ac:dyDescent="0.3">
      <c r="A118" s="32" t="s">
        <v>143</v>
      </c>
      <c r="B118" s="32" t="s">
        <v>10</v>
      </c>
      <c r="C118" s="32" t="s">
        <v>8</v>
      </c>
      <c r="D118" s="33">
        <v>42370</v>
      </c>
      <c r="E118" s="32">
        <v>177</v>
      </c>
      <c r="F118" s="32">
        <v>3</v>
      </c>
      <c r="G118" s="35">
        <v>95.97</v>
      </c>
      <c r="H118" s="35">
        <v>35.15</v>
      </c>
      <c r="I118" s="1"/>
      <c r="J118" s="1"/>
      <c r="K118" s="1"/>
      <c r="L118" s="1"/>
      <c r="M118" s="1"/>
      <c r="N118" s="1"/>
      <c r="O118" s="1"/>
      <c r="P118" s="1"/>
    </row>
    <row r="119" spans="1:16" ht="15.6" x14ac:dyDescent="0.3">
      <c r="A119" s="32" t="s">
        <v>144</v>
      </c>
      <c r="B119" s="32" t="s">
        <v>10</v>
      </c>
      <c r="C119" s="32" t="s">
        <v>8</v>
      </c>
      <c r="D119" s="33">
        <v>42401</v>
      </c>
      <c r="E119" s="32">
        <v>37</v>
      </c>
      <c r="F119" s="32">
        <v>1</v>
      </c>
      <c r="G119" s="35">
        <v>94</v>
      </c>
      <c r="H119" s="35">
        <v>35.68</v>
      </c>
      <c r="I119" s="1"/>
      <c r="J119" s="1"/>
      <c r="K119" s="1"/>
      <c r="L119" s="1"/>
      <c r="M119" s="1"/>
      <c r="N119" s="1"/>
      <c r="O119" s="1"/>
      <c r="P119" s="1"/>
    </row>
    <row r="120" spans="1:16" ht="15.6" x14ac:dyDescent="0.3">
      <c r="A120" s="32" t="s">
        <v>145</v>
      </c>
      <c r="B120" s="32" t="s">
        <v>16</v>
      </c>
      <c r="C120" s="32" t="s">
        <v>8</v>
      </c>
      <c r="D120" s="33">
        <v>42401</v>
      </c>
      <c r="E120" s="32">
        <v>228</v>
      </c>
      <c r="F120" s="32">
        <v>1</v>
      </c>
      <c r="G120" s="35">
        <v>94</v>
      </c>
      <c r="H120" s="35">
        <v>30.47</v>
      </c>
      <c r="I120" s="1"/>
      <c r="J120" s="1"/>
      <c r="K120" s="1"/>
      <c r="L120" s="1"/>
      <c r="M120" s="1"/>
      <c r="N120" s="1"/>
      <c r="O120" s="1"/>
      <c r="P120" s="1"/>
    </row>
    <row r="121" spans="1:16" ht="15.6" x14ac:dyDescent="0.3">
      <c r="A121" s="32" t="s">
        <v>146</v>
      </c>
      <c r="B121" s="32" t="s">
        <v>16</v>
      </c>
      <c r="C121" s="32" t="s">
        <v>8</v>
      </c>
      <c r="D121" s="33">
        <v>42430</v>
      </c>
      <c r="E121" s="32">
        <v>14</v>
      </c>
      <c r="F121" s="32">
        <v>2</v>
      </c>
      <c r="G121" s="35">
        <v>92.98</v>
      </c>
      <c r="H121" s="35">
        <v>5.89</v>
      </c>
      <c r="I121" s="1"/>
      <c r="J121" s="1"/>
      <c r="K121" s="1"/>
      <c r="L121" s="1"/>
      <c r="M121" s="1"/>
      <c r="N121" s="1"/>
      <c r="O121" s="1"/>
      <c r="P121" s="1"/>
    </row>
    <row r="122" spans="1:16" ht="15.6" x14ac:dyDescent="0.3">
      <c r="A122" s="32" t="s">
        <v>147</v>
      </c>
      <c r="B122" s="32" t="s">
        <v>16</v>
      </c>
      <c r="C122" s="32" t="s">
        <v>8</v>
      </c>
      <c r="D122" s="33">
        <v>42401</v>
      </c>
      <c r="E122" s="32">
        <v>22</v>
      </c>
      <c r="F122" s="32">
        <v>1</v>
      </c>
      <c r="G122" s="35">
        <v>92</v>
      </c>
      <c r="H122" s="35">
        <v>3.31</v>
      </c>
      <c r="I122" s="1"/>
      <c r="J122" s="1"/>
      <c r="K122" s="1"/>
      <c r="L122" s="1"/>
      <c r="M122" s="1"/>
      <c r="N122" s="1"/>
      <c r="O122" s="1"/>
      <c r="P122" s="1"/>
    </row>
    <row r="123" spans="1:16" ht="15.6" x14ac:dyDescent="0.3">
      <c r="A123" s="32" t="s">
        <v>148</v>
      </c>
      <c r="B123" s="32" t="s">
        <v>16</v>
      </c>
      <c r="C123" s="32" t="s">
        <v>8</v>
      </c>
      <c r="D123" s="33">
        <v>42370</v>
      </c>
      <c r="E123" s="32">
        <v>31</v>
      </c>
      <c r="F123" s="32">
        <v>1</v>
      </c>
      <c r="G123" s="35">
        <v>92</v>
      </c>
      <c r="H123" s="35">
        <v>9.24</v>
      </c>
      <c r="I123" s="1"/>
      <c r="J123" s="1"/>
      <c r="K123" s="1"/>
      <c r="L123" s="1"/>
      <c r="M123" s="1"/>
      <c r="N123" s="1"/>
      <c r="O123" s="1"/>
      <c r="P123" s="1"/>
    </row>
    <row r="124" spans="1:16" ht="15.6" x14ac:dyDescent="0.3">
      <c r="A124" s="32" t="s">
        <v>149</v>
      </c>
      <c r="B124" s="32" t="s">
        <v>16</v>
      </c>
      <c r="C124" s="32" t="s">
        <v>2</v>
      </c>
      <c r="D124" s="33">
        <v>42430</v>
      </c>
      <c r="E124" s="32">
        <v>99</v>
      </c>
      <c r="F124" s="32">
        <v>2</v>
      </c>
      <c r="G124" s="35">
        <v>91</v>
      </c>
      <c r="H124" s="35">
        <v>108.94</v>
      </c>
      <c r="I124" s="1"/>
      <c r="J124" s="1"/>
      <c r="K124" s="1"/>
      <c r="L124" s="1"/>
      <c r="M124" s="1"/>
      <c r="N124" s="1"/>
      <c r="O124" s="1"/>
      <c r="P124" s="1"/>
    </row>
    <row r="125" spans="1:16" ht="15.6" x14ac:dyDescent="0.3">
      <c r="A125" s="32" t="s">
        <v>150</v>
      </c>
      <c r="B125" s="32" t="s">
        <v>14</v>
      </c>
      <c r="C125" s="32" t="s">
        <v>8</v>
      </c>
      <c r="D125" s="33">
        <v>42370</v>
      </c>
      <c r="E125" s="32">
        <v>52</v>
      </c>
      <c r="F125" s="32">
        <v>2</v>
      </c>
      <c r="G125" s="35">
        <v>91</v>
      </c>
      <c r="H125" s="35">
        <v>22.27</v>
      </c>
      <c r="I125" s="1"/>
      <c r="J125" s="1"/>
      <c r="K125" s="1"/>
      <c r="L125" s="1"/>
      <c r="M125" s="1"/>
      <c r="N125" s="1"/>
      <c r="O125" s="1"/>
      <c r="P125" s="1"/>
    </row>
    <row r="126" spans="1:16" ht="15.6" x14ac:dyDescent="0.3">
      <c r="A126" s="32" t="s">
        <v>151</v>
      </c>
      <c r="B126" s="32" t="s">
        <v>10</v>
      </c>
      <c r="C126" s="32" t="s">
        <v>4</v>
      </c>
      <c r="D126" s="33">
        <v>42370</v>
      </c>
      <c r="E126" s="32">
        <v>65</v>
      </c>
      <c r="F126" s="32">
        <v>1</v>
      </c>
      <c r="G126" s="35">
        <v>89.98</v>
      </c>
      <c r="H126" s="35">
        <v>97.96</v>
      </c>
      <c r="I126" s="1"/>
      <c r="J126" s="1"/>
      <c r="K126" s="1"/>
      <c r="L126" s="1"/>
      <c r="M126" s="1"/>
      <c r="N126" s="1"/>
      <c r="O126" s="1"/>
      <c r="P126" s="1"/>
    </row>
    <row r="127" spans="1:16" ht="15.6" x14ac:dyDescent="0.3">
      <c r="A127" s="32" t="s">
        <v>152</v>
      </c>
      <c r="B127" s="32" t="s">
        <v>14</v>
      </c>
      <c r="C127" s="32" t="s">
        <v>8</v>
      </c>
      <c r="D127" s="33">
        <v>42430</v>
      </c>
      <c r="E127" s="32">
        <v>56</v>
      </c>
      <c r="F127" s="32">
        <v>1</v>
      </c>
      <c r="G127" s="35">
        <v>89.5</v>
      </c>
      <c r="H127" s="35">
        <v>67.319999999999993</v>
      </c>
      <c r="I127" s="1"/>
      <c r="J127" s="1"/>
      <c r="K127" s="1"/>
      <c r="L127" s="1"/>
      <c r="M127" s="1"/>
      <c r="N127" s="1"/>
      <c r="O127" s="1"/>
      <c r="P127" s="1"/>
    </row>
    <row r="128" spans="1:16" ht="15.6" x14ac:dyDescent="0.3">
      <c r="A128" s="32" t="s">
        <v>153</v>
      </c>
      <c r="B128" s="32" t="s">
        <v>16</v>
      </c>
      <c r="C128" s="32" t="s">
        <v>4</v>
      </c>
      <c r="D128" s="33">
        <v>42370</v>
      </c>
      <c r="E128" s="32">
        <v>39</v>
      </c>
      <c r="F128" s="32">
        <v>1</v>
      </c>
      <c r="G128" s="35">
        <v>88</v>
      </c>
      <c r="H128" s="35">
        <v>40.81</v>
      </c>
      <c r="I128" s="1"/>
      <c r="J128" s="1"/>
      <c r="K128" s="1"/>
      <c r="L128" s="1"/>
      <c r="M128" s="1"/>
      <c r="N128" s="1"/>
      <c r="O128" s="1"/>
      <c r="P128" s="1"/>
    </row>
    <row r="129" spans="1:16" ht="15.6" x14ac:dyDescent="0.3">
      <c r="A129" s="32" t="s">
        <v>154</v>
      </c>
      <c r="B129" s="32" t="s">
        <v>10</v>
      </c>
      <c r="C129" s="32" t="s">
        <v>8</v>
      </c>
      <c r="D129" s="33">
        <v>42370</v>
      </c>
      <c r="E129" s="32">
        <v>38</v>
      </c>
      <c r="F129" s="32">
        <v>1</v>
      </c>
      <c r="G129" s="35">
        <v>88</v>
      </c>
      <c r="H129" s="35">
        <v>8.34</v>
      </c>
      <c r="I129" s="1"/>
      <c r="J129" s="1"/>
      <c r="K129" s="1"/>
      <c r="L129" s="1"/>
      <c r="M129" s="1"/>
      <c r="N129" s="1"/>
      <c r="O129" s="1"/>
      <c r="P129" s="1"/>
    </row>
    <row r="130" spans="1:16" ht="15.6" x14ac:dyDescent="0.3">
      <c r="A130" s="32" t="s">
        <v>155</v>
      </c>
      <c r="B130" s="32" t="s">
        <v>14</v>
      </c>
      <c r="C130" s="32" t="s">
        <v>4</v>
      </c>
      <c r="D130" s="33">
        <v>42370</v>
      </c>
      <c r="E130" s="32">
        <v>31</v>
      </c>
      <c r="F130" s="32">
        <v>1</v>
      </c>
      <c r="G130" s="35">
        <v>88</v>
      </c>
      <c r="H130" s="35">
        <v>37.64</v>
      </c>
      <c r="I130" s="1"/>
      <c r="J130" s="1"/>
      <c r="K130" s="1"/>
      <c r="L130" s="1"/>
      <c r="M130" s="1"/>
      <c r="N130" s="1"/>
      <c r="O130" s="1"/>
      <c r="P130" s="1"/>
    </row>
    <row r="131" spans="1:16" ht="15.6" x14ac:dyDescent="0.3">
      <c r="A131" s="32" t="s">
        <v>156</v>
      </c>
      <c r="B131" s="32" t="s">
        <v>16</v>
      </c>
      <c r="C131" s="32" t="s">
        <v>8</v>
      </c>
      <c r="D131" s="33">
        <v>42370</v>
      </c>
      <c r="E131" s="32">
        <v>37</v>
      </c>
      <c r="F131" s="32">
        <v>1</v>
      </c>
      <c r="G131" s="35">
        <v>87</v>
      </c>
      <c r="H131" s="35">
        <v>80.27</v>
      </c>
      <c r="I131" s="1"/>
      <c r="J131" s="1"/>
      <c r="K131" s="1"/>
      <c r="L131" s="1"/>
      <c r="M131" s="1"/>
      <c r="N131" s="1"/>
      <c r="O131" s="1"/>
      <c r="P131" s="1"/>
    </row>
    <row r="132" spans="1:16" ht="15.6" x14ac:dyDescent="0.3">
      <c r="A132" s="32" t="s">
        <v>157</v>
      </c>
      <c r="B132" s="32" t="s">
        <v>16</v>
      </c>
      <c r="C132" s="32" t="s">
        <v>4</v>
      </c>
      <c r="D132" s="33">
        <v>42370</v>
      </c>
      <c r="E132" s="32">
        <v>51</v>
      </c>
      <c r="F132" s="32">
        <v>3</v>
      </c>
      <c r="G132" s="35">
        <v>87</v>
      </c>
      <c r="H132" s="35">
        <v>39.700000000000003</v>
      </c>
      <c r="I132" s="1"/>
      <c r="J132" s="1"/>
      <c r="K132" s="1"/>
      <c r="L132" s="1"/>
      <c r="M132" s="1"/>
      <c r="N132" s="1"/>
      <c r="O132" s="1"/>
      <c r="P132" s="1"/>
    </row>
    <row r="133" spans="1:16" ht="15.6" x14ac:dyDescent="0.3">
      <c r="A133" s="32" t="s">
        <v>158</v>
      </c>
      <c r="B133" s="32" t="s">
        <v>14</v>
      </c>
      <c r="C133" s="32" t="s">
        <v>8</v>
      </c>
      <c r="D133" s="33">
        <v>42370</v>
      </c>
      <c r="E133" s="32">
        <v>250</v>
      </c>
      <c r="F133" s="32">
        <v>2</v>
      </c>
      <c r="G133" s="35">
        <v>86</v>
      </c>
      <c r="H133" s="35">
        <v>138.06</v>
      </c>
      <c r="I133" s="1"/>
      <c r="J133" s="1"/>
      <c r="K133" s="1"/>
      <c r="L133" s="1"/>
      <c r="M133" s="1"/>
      <c r="N133" s="1"/>
      <c r="O133" s="1"/>
      <c r="P133" s="1"/>
    </row>
    <row r="134" spans="1:16" ht="15.6" x14ac:dyDescent="0.3">
      <c r="A134" s="32" t="s">
        <v>159</v>
      </c>
      <c r="B134" s="32" t="s">
        <v>16</v>
      </c>
      <c r="C134" s="32" t="s">
        <v>2</v>
      </c>
      <c r="D134" s="33">
        <v>42401</v>
      </c>
      <c r="E134" s="32">
        <v>71</v>
      </c>
      <c r="F134" s="32">
        <v>1</v>
      </c>
      <c r="G134" s="35">
        <v>85.92</v>
      </c>
      <c r="H134" s="35">
        <v>17.079999999999998</v>
      </c>
      <c r="I134" s="1"/>
      <c r="J134" s="1"/>
      <c r="K134" s="1"/>
      <c r="L134" s="1"/>
      <c r="M134" s="1"/>
      <c r="N134" s="1"/>
      <c r="O134" s="1"/>
      <c r="P134" s="1"/>
    </row>
    <row r="135" spans="1:16" ht="15.6" x14ac:dyDescent="0.3">
      <c r="A135" s="32" t="s">
        <v>160</v>
      </c>
      <c r="B135" s="32" t="s">
        <v>16</v>
      </c>
      <c r="C135" s="32" t="s">
        <v>8</v>
      </c>
      <c r="D135" s="33">
        <v>42370</v>
      </c>
      <c r="E135" s="32">
        <v>19</v>
      </c>
      <c r="F135" s="32">
        <v>2</v>
      </c>
      <c r="G135" s="35">
        <v>85.65</v>
      </c>
      <c r="H135" s="35">
        <v>18.420000000000002</v>
      </c>
      <c r="I135" s="1"/>
      <c r="J135" s="1"/>
      <c r="K135" s="1"/>
      <c r="L135" s="1"/>
      <c r="M135" s="1"/>
      <c r="N135" s="1"/>
      <c r="O135" s="1"/>
      <c r="P135" s="1"/>
    </row>
    <row r="136" spans="1:16" ht="15.6" x14ac:dyDescent="0.3">
      <c r="A136" s="32" t="s">
        <v>161</v>
      </c>
      <c r="B136" s="32" t="s">
        <v>15</v>
      </c>
      <c r="C136" s="32" t="s">
        <v>8</v>
      </c>
      <c r="D136" s="33">
        <v>42370</v>
      </c>
      <c r="E136" s="32">
        <v>13</v>
      </c>
      <c r="F136" s="32">
        <v>1</v>
      </c>
      <c r="G136" s="35">
        <v>84</v>
      </c>
      <c r="H136" s="35">
        <v>10.11</v>
      </c>
      <c r="I136" s="1"/>
      <c r="J136" s="1"/>
      <c r="K136" s="1"/>
      <c r="L136" s="1"/>
      <c r="M136" s="1"/>
      <c r="N136" s="1"/>
      <c r="O136" s="1"/>
      <c r="P136" s="1"/>
    </row>
    <row r="137" spans="1:16" ht="15.6" x14ac:dyDescent="0.3">
      <c r="A137" s="32" t="s">
        <v>162</v>
      </c>
      <c r="B137" s="32" t="s">
        <v>10</v>
      </c>
      <c r="C137" s="32" t="s">
        <v>8</v>
      </c>
      <c r="D137" s="33">
        <v>42370</v>
      </c>
      <c r="E137" s="32">
        <v>20</v>
      </c>
      <c r="F137" s="32">
        <v>1</v>
      </c>
      <c r="G137" s="35">
        <v>83</v>
      </c>
      <c r="H137" s="35">
        <v>28.19</v>
      </c>
      <c r="I137" s="1"/>
      <c r="J137" s="1"/>
      <c r="K137" s="1"/>
      <c r="L137" s="1"/>
      <c r="M137" s="1"/>
      <c r="N137" s="1"/>
      <c r="O137" s="1"/>
      <c r="P137" s="1"/>
    </row>
    <row r="138" spans="1:16" ht="15.6" x14ac:dyDescent="0.3">
      <c r="A138" s="32" t="s">
        <v>163</v>
      </c>
      <c r="B138" s="32" t="s">
        <v>14</v>
      </c>
      <c r="C138" s="32" t="s">
        <v>8</v>
      </c>
      <c r="D138" s="33">
        <v>42430</v>
      </c>
      <c r="E138" s="32">
        <v>16</v>
      </c>
      <c r="F138" s="32">
        <v>1</v>
      </c>
      <c r="G138" s="35">
        <v>82</v>
      </c>
      <c r="H138" s="35">
        <v>27.16</v>
      </c>
      <c r="I138" s="1"/>
      <c r="J138" s="1"/>
      <c r="K138" s="1"/>
      <c r="L138" s="1"/>
      <c r="M138" s="1"/>
      <c r="N138" s="1"/>
      <c r="O138" s="1"/>
      <c r="P138" s="1"/>
    </row>
    <row r="139" spans="1:16" ht="15.6" x14ac:dyDescent="0.3">
      <c r="A139" s="32" t="s">
        <v>164</v>
      </c>
      <c r="B139" s="32" t="s">
        <v>14</v>
      </c>
      <c r="C139" s="32" t="s">
        <v>6</v>
      </c>
      <c r="D139" s="33">
        <v>42370</v>
      </c>
      <c r="E139" s="32">
        <v>47</v>
      </c>
      <c r="F139" s="32">
        <v>1</v>
      </c>
      <c r="G139" s="35">
        <v>80</v>
      </c>
      <c r="H139" s="35">
        <v>14.46</v>
      </c>
      <c r="I139" s="1"/>
      <c r="J139" s="1"/>
      <c r="K139" s="1"/>
      <c r="L139" s="1"/>
      <c r="M139" s="1"/>
      <c r="N139" s="1"/>
      <c r="O139" s="1"/>
      <c r="P139" s="1"/>
    </row>
    <row r="140" spans="1:16" ht="15.6" x14ac:dyDescent="0.3">
      <c r="A140" s="32" t="s">
        <v>165</v>
      </c>
      <c r="B140" s="32" t="s">
        <v>16</v>
      </c>
      <c r="C140" s="32" t="s">
        <v>8</v>
      </c>
      <c r="D140" s="33">
        <v>42430</v>
      </c>
      <c r="E140" s="32">
        <v>12</v>
      </c>
      <c r="F140" s="32">
        <v>1</v>
      </c>
      <c r="G140" s="35">
        <v>79</v>
      </c>
      <c r="H140" s="35">
        <v>9.65</v>
      </c>
      <c r="I140" s="1"/>
      <c r="J140" s="1"/>
      <c r="K140" s="1"/>
      <c r="L140" s="1"/>
      <c r="M140" s="1"/>
      <c r="N140" s="1"/>
      <c r="O140" s="1"/>
      <c r="P140" s="1"/>
    </row>
    <row r="141" spans="1:16" ht="15.6" x14ac:dyDescent="0.3">
      <c r="A141" s="32" t="s">
        <v>166</v>
      </c>
      <c r="B141" s="32" t="s">
        <v>13</v>
      </c>
      <c r="C141" s="32" t="s">
        <v>7</v>
      </c>
      <c r="D141" s="33">
        <v>42370</v>
      </c>
      <c r="E141" s="32">
        <v>68</v>
      </c>
      <c r="F141" s="32">
        <v>1</v>
      </c>
      <c r="G141" s="35">
        <v>79</v>
      </c>
      <c r="H141" s="35">
        <v>41.83</v>
      </c>
      <c r="I141" s="1"/>
      <c r="J141" s="1"/>
      <c r="K141" s="1"/>
      <c r="L141" s="1"/>
      <c r="M141" s="1"/>
      <c r="N141" s="1"/>
      <c r="O141" s="1"/>
      <c r="P141" s="1"/>
    </row>
    <row r="142" spans="1:16" ht="15.6" x14ac:dyDescent="0.3">
      <c r="A142" s="32" t="s">
        <v>167</v>
      </c>
      <c r="B142" s="32" t="s">
        <v>10</v>
      </c>
      <c r="C142" s="32" t="s">
        <v>4</v>
      </c>
      <c r="D142" s="33">
        <v>42401</v>
      </c>
      <c r="E142" s="32">
        <v>69</v>
      </c>
      <c r="F142" s="32">
        <v>1</v>
      </c>
      <c r="G142" s="35">
        <v>79</v>
      </c>
      <c r="H142" s="35">
        <v>88.44</v>
      </c>
      <c r="I142" s="1"/>
      <c r="J142" s="1"/>
      <c r="K142" s="1"/>
      <c r="L142" s="1"/>
      <c r="M142" s="1"/>
      <c r="N142" s="1"/>
      <c r="O142" s="1"/>
      <c r="P142" s="1"/>
    </row>
    <row r="143" spans="1:16" ht="15.6" x14ac:dyDescent="0.3">
      <c r="A143" s="32" t="s">
        <v>168</v>
      </c>
      <c r="B143" s="32" t="s">
        <v>14</v>
      </c>
      <c r="C143" s="32" t="s">
        <v>4</v>
      </c>
      <c r="D143" s="33">
        <v>42370</v>
      </c>
      <c r="E143" s="32">
        <v>6</v>
      </c>
      <c r="F143" s="32">
        <v>1</v>
      </c>
      <c r="G143" s="35">
        <v>79</v>
      </c>
      <c r="H143" s="35">
        <v>8.89</v>
      </c>
      <c r="I143" s="1"/>
      <c r="J143" s="1"/>
      <c r="K143" s="1"/>
      <c r="L143" s="1"/>
      <c r="M143" s="1"/>
      <c r="N143" s="1"/>
      <c r="O143" s="1"/>
      <c r="P143" s="1"/>
    </row>
    <row r="144" spans="1:16" ht="15.6" x14ac:dyDescent="0.3">
      <c r="A144" s="32" t="s">
        <v>169</v>
      </c>
      <c r="B144" s="32" t="s">
        <v>16</v>
      </c>
      <c r="C144" s="32" t="s">
        <v>2</v>
      </c>
      <c r="D144" s="33">
        <v>42370</v>
      </c>
      <c r="E144" s="32">
        <v>44</v>
      </c>
      <c r="F144" s="32">
        <v>1</v>
      </c>
      <c r="G144" s="35">
        <v>78</v>
      </c>
      <c r="H144" s="35">
        <v>10.38</v>
      </c>
      <c r="I144" s="1"/>
      <c r="J144" s="1"/>
      <c r="K144" s="1"/>
      <c r="L144" s="1"/>
      <c r="M144" s="1"/>
      <c r="N144" s="1"/>
      <c r="O144" s="1"/>
      <c r="P144" s="1"/>
    </row>
    <row r="145" spans="1:16" ht="15.6" x14ac:dyDescent="0.3">
      <c r="A145" s="32" t="s">
        <v>170</v>
      </c>
      <c r="B145" s="32" t="s">
        <v>10</v>
      </c>
      <c r="C145" s="32" t="s">
        <v>8</v>
      </c>
      <c r="D145" s="33">
        <v>42401</v>
      </c>
      <c r="E145" s="32">
        <v>73</v>
      </c>
      <c r="F145" s="32">
        <v>1</v>
      </c>
      <c r="G145" s="35">
        <v>78</v>
      </c>
      <c r="H145" s="35">
        <v>67.040000000000006</v>
      </c>
      <c r="I145" s="1"/>
      <c r="J145" s="1"/>
      <c r="K145" s="1"/>
      <c r="L145" s="1"/>
      <c r="M145" s="1"/>
      <c r="N145" s="1"/>
      <c r="O145" s="1"/>
      <c r="P145" s="1"/>
    </row>
    <row r="146" spans="1:16" ht="15.6" x14ac:dyDescent="0.3">
      <c r="A146" s="32" t="s">
        <v>171</v>
      </c>
      <c r="B146" s="32" t="s">
        <v>10</v>
      </c>
      <c r="C146" s="32" t="s">
        <v>8</v>
      </c>
      <c r="D146" s="33">
        <v>42370</v>
      </c>
      <c r="E146" s="32">
        <v>26</v>
      </c>
      <c r="F146" s="32">
        <v>1</v>
      </c>
      <c r="G146" s="35">
        <v>77.5</v>
      </c>
      <c r="H146" s="35">
        <v>30.8</v>
      </c>
      <c r="I146" s="1"/>
      <c r="J146" s="1"/>
      <c r="K146" s="1"/>
      <c r="L146" s="1"/>
      <c r="M146" s="1"/>
      <c r="N146" s="1"/>
      <c r="O146" s="1"/>
      <c r="P146" s="1"/>
    </row>
    <row r="147" spans="1:16" ht="15.6" x14ac:dyDescent="0.3">
      <c r="A147" s="32" t="s">
        <v>172</v>
      </c>
      <c r="B147" s="32" t="s">
        <v>16</v>
      </c>
      <c r="C147" s="32" t="s">
        <v>6</v>
      </c>
      <c r="D147" s="33">
        <v>42430</v>
      </c>
      <c r="E147" s="32">
        <v>10</v>
      </c>
      <c r="F147" s="32">
        <v>1</v>
      </c>
      <c r="G147" s="35">
        <v>76</v>
      </c>
      <c r="H147" s="35">
        <v>8.56</v>
      </c>
      <c r="I147" s="1"/>
      <c r="J147" s="1"/>
      <c r="K147" s="1"/>
      <c r="L147" s="1"/>
      <c r="M147" s="1"/>
      <c r="N147" s="1"/>
      <c r="O147" s="1"/>
      <c r="P147" s="1"/>
    </row>
    <row r="148" spans="1:16" ht="15.6" x14ac:dyDescent="0.3">
      <c r="A148" s="32" t="s">
        <v>173</v>
      </c>
      <c r="B148" s="32" t="s">
        <v>16</v>
      </c>
      <c r="C148" s="32" t="s">
        <v>2</v>
      </c>
      <c r="D148" s="33">
        <v>42370</v>
      </c>
      <c r="E148" s="32">
        <v>32</v>
      </c>
      <c r="F148" s="32">
        <v>1</v>
      </c>
      <c r="G148" s="35">
        <v>75.98</v>
      </c>
      <c r="H148" s="35">
        <v>50.42</v>
      </c>
      <c r="I148" s="1"/>
      <c r="J148" s="1"/>
      <c r="K148" s="1"/>
      <c r="L148" s="1"/>
      <c r="M148" s="1"/>
      <c r="N148" s="1"/>
      <c r="O148" s="1"/>
      <c r="P148" s="1"/>
    </row>
    <row r="149" spans="1:16" ht="15.6" x14ac:dyDescent="0.3">
      <c r="A149" s="32" t="s">
        <v>174</v>
      </c>
      <c r="B149" s="32" t="s">
        <v>14</v>
      </c>
      <c r="C149" s="32" t="s">
        <v>8</v>
      </c>
      <c r="D149" s="33">
        <v>42370</v>
      </c>
      <c r="E149" s="32">
        <v>27</v>
      </c>
      <c r="F149" s="32">
        <v>2</v>
      </c>
      <c r="G149" s="35">
        <v>75</v>
      </c>
      <c r="H149" s="35">
        <v>68.91</v>
      </c>
      <c r="I149" s="1"/>
      <c r="J149" s="1"/>
      <c r="K149" s="1"/>
      <c r="L149" s="1"/>
      <c r="M149" s="1"/>
      <c r="N149" s="1"/>
      <c r="O149" s="1"/>
      <c r="P149" s="1"/>
    </row>
    <row r="150" spans="1:16" ht="15.6" x14ac:dyDescent="0.3">
      <c r="A150" s="32" t="s">
        <v>175</v>
      </c>
      <c r="B150" s="32" t="s">
        <v>14</v>
      </c>
      <c r="C150" s="32" t="s">
        <v>3</v>
      </c>
      <c r="D150" s="33">
        <v>42401</v>
      </c>
      <c r="E150" s="32">
        <v>54</v>
      </c>
      <c r="F150" s="32">
        <v>1</v>
      </c>
      <c r="G150" s="35">
        <v>75</v>
      </c>
      <c r="H150" s="35">
        <v>13.55</v>
      </c>
      <c r="I150" s="1"/>
      <c r="J150" s="1"/>
      <c r="K150" s="1"/>
      <c r="L150" s="1"/>
      <c r="M150" s="1"/>
      <c r="N150" s="1"/>
      <c r="O150" s="1"/>
      <c r="P150" s="1"/>
    </row>
    <row r="151" spans="1:16" ht="15.6" x14ac:dyDescent="0.3">
      <c r="A151" s="32" t="s">
        <v>176</v>
      </c>
      <c r="B151" s="32" t="s">
        <v>16</v>
      </c>
      <c r="C151" s="32" t="s">
        <v>3</v>
      </c>
      <c r="D151" s="33">
        <v>42370</v>
      </c>
      <c r="E151" s="32">
        <v>42</v>
      </c>
      <c r="F151" s="32">
        <v>1</v>
      </c>
      <c r="G151" s="35">
        <v>74</v>
      </c>
      <c r="H151" s="35">
        <v>27.39</v>
      </c>
      <c r="I151" s="1"/>
      <c r="J151" s="1"/>
      <c r="K151" s="1"/>
      <c r="L151" s="1"/>
      <c r="M151" s="1"/>
      <c r="N151" s="1"/>
      <c r="O151" s="1"/>
      <c r="P151" s="1"/>
    </row>
    <row r="152" spans="1:16" ht="15.6" x14ac:dyDescent="0.3">
      <c r="A152" s="32" t="s">
        <v>177</v>
      </c>
      <c r="B152" s="32" t="s">
        <v>16</v>
      </c>
      <c r="C152" s="32" t="s">
        <v>8</v>
      </c>
      <c r="D152" s="33">
        <v>42430</v>
      </c>
      <c r="E152" s="32">
        <v>9</v>
      </c>
      <c r="F152" s="32">
        <v>1</v>
      </c>
      <c r="G152" s="35">
        <v>74</v>
      </c>
      <c r="H152" s="35">
        <v>7.9</v>
      </c>
      <c r="I152" s="1"/>
      <c r="J152" s="1"/>
      <c r="K152" s="1"/>
      <c r="L152" s="1"/>
      <c r="M152" s="1"/>
      <c r="N152" s="1"/>
      <c r="O152" s="1"/>
      <c r="P152" s="1"/>
    </row>
    <row r="153" spans="1:16" ht="15.6" x14ac:dyDescent="0.3">
      <c r="A153" s="32" t="s">
        <v>178</v>
      </c>
      <c r="B153" s="32" t="s">
        <v>16</v>
      </c>
      <c r="C153" s="32" t="s">
        <v>8</v>
      </c>
      <c r="D153" s="33">
        <v>42430</v>
      </c>
      <c r="E153" s="32">
        <v>135</v>
      </c>
      <c r="F153" s="32">
        <v>2</v>
      </c>
      <c r="G153" s="35">
        <v>74</v>
      </c>
      <c r="H153" s="35">
        <v>146.69</v>
      </c>
      <c r="I153" s="1"/>
      <c r="J153" s="1"/>
      <c r="K153" s="1"/>
      <c r="L153" s="1"/>
      <c r="M153" s="1"/>
      <c r="N153" s="1"/>
      <c r="O153" s="1"/>
      <c r="P153" s="1"/>
    </row>
    <row r="154" spans="1:16" ht="15.6" x14ac:dyDescent="0.3">
      <c r="A154" s="32" t="s">
        <v>179</v>
      </c>
      <c r="B154" s="32" t="s">
        <v>16</v>
      </c>
      <c r="C154" s="32" t="s">
        <v>3</v>
      </c>
      <c r="D154" s="33">
        <v>42430</v>
      </c>
      <c r="E154" s="32">
        <v>26</v>
      </c>
      <c r="F154" s="32">
        <v>1</v>
      </c>
      <c r="G154" s="35">
        <v>72.98</v>
      </c>
      <c r="H154" s="35">
        <v>23.37</v>
      </c>
      <c r="I154" s="1"/>
      <c r="J154" s="1"/>
      <c r="K154" s="1"/>
      <c r="L154" s="1"/>
      <c r="M154" s="1"/>
      <c r="N154" s="1"/>
      <c r="O154" s="1"/>
      <c r="P154" s="1"/>
    </row>
    <row r="155" spans="1:16" ht="15.6" x14ac:dyDescent="0.3">
      <c r="A155" s="32" t="s">
        <v>180</v>
      </c>
      <c r="B155" s="32" t="s">
        <v>14</v>
      </c>
      <c r="C155" s="32" t="s">
        <v>4</v>
      </c>
      <c r="D155" s="33">
        <v>42370</v>
      </c>
      <c r="E155" s="32">
        <v>3</v>
      </c>
      <c r="F155" s="32">
        <v>1</v>
      </c>
      <c r="G155" s="35">
        <v>69.989999999999995</v>
      </c>
      <c r="H155" s="35">
        <v>2.09</v>
      </c>
      <c r="I155" s="1"/>
      <c r="J155" s="1"/>
      <c r="K155" s="1"/>
      <c r="L155" s="1"/>
      <c r="M155" s="1"/>
      <c r="N155" s="1"/>
      <c r="O155" s="1"/>
      <c r="P155" s="1"/>
    </row>
    <row r="156" spans="1:16" ht="15.6" x14ac:dyDescent="0.3">
      <c r="A156" s="32" t="s">
        <v>181</v>
      </c>
      <c r="B156" s="32" t="s">
        <v>16</v>
      </c>
      <c r="C156" s="32" t="s">
        <v>8</v>
      </c>
      <c r="D156" s="33">
        <v>42430</v>
      </c>
      <c r="E156" s="32">
        <v>39</v>
      </c>
      <c r="F156" s="32">
        <v>1</v>
      </c>
      <c r="G156" s="35">
        <v>68</v>
      </c>
      <c r="H156" s="35">
        <v>20.76</v>
      </c>
      <c r="I156" s="1"/>
      <c r="J156" s="1"/>
      <c r="K156" s="1"/>
      <c r="L156" s="1"/>
      <c r="M156" s="1"/>
      <c r="N156" s="1"/>
      <c r="O156" s="1"/>
      <c r="P156" s="1"/>
    </row>
    <row r="157" spans="1:16" ht="15.6" x14ac:dyDescent="0.3">
      <c r="A157" s="32" t="s">
        <v>182</v>
      </c>
      <c r="B157" s="32" t="s">
        <v>10</v>
      </c>
      <c r="C157" s="32" t="s">
        <v>6</v>
      </c>
      <c r="D157" s="33">
        <v>42401</v>
      </c>
      <c r="E157" s="32">
        <v>10</v>
      </c>
      <c r="F157" s="32">
        <v>1</v>
      </c>
      <c r="G157" s="35">
        <v>67</v>
      </c>
      <c r="H157" s="35">
        <v>7.55</v>
      </c>
      <c r="I157" s="1"/>
      <c r="J157" s="1"/>
      <c r="K157" s="1"/>
      <c r="L157" s="1"/>
      <c r="M157" s="1"/>
      <c r="N157" s="1"/>
      <c r="O157" s="1"/>
      <c r="P157" s="1"/>
    </row>
    <row r="158" spans="1:16" ht="15.6" x14ac:dyDescent="0.3">
      <c r="A158" s="32" t="s">
        <v>183</v>
      </c>
      <c r="B158" s="32" t="s">
        <v>14</v>
      </c>
      <c r="C158" s="32" t="s">
        <v>8</v>
      </c>
      <c r="D158" s="33">
        <v>42401</v>
      </c>
      <c r="E158" s="32">
        <v>47</v>
      </c>
      <c r="F158" s="32">
        <v>1</v>
      </c>
      <c r="G158" s="35">
        <v>64</v>
      </c>
      <c r="H158" s="35">
        <v>81.900000000000006</v>
      </c>
      <c r="I158" s="1"/>
      <c r="J158" s="1"/>
      <c r="K158" s="1"/>
      <c r="L158" s="1"/>
      <c r="M158" s="1"/>
      <c r="N158" s="1"/>
      <c r="O158" s="1"/>
      <c r="P158" s="1"/>
    </row>
    <row r="159" spans="1:16" ht="15.6" x14ac:dyDescent="0.3">
      <c r="A159" s="32" t="s">
        <v>184</v>
      </c>
      <c r="B159" s="32" t="s">
        <v>16</v>
      </c>
      <c r="C159" s="32" t="s">
        <v>8</v>
      </c>
      <c r="D159" s="33">
        <v>42430</v>
      </c>
      <c r="E159" s="32">
        <v>8</v>
      </c>
      <c r="F159" s="32">
        <v>1</v>
      </c>
      <c r="G159" s="35">
        <v>63.6</v>
      </c>
      <c r="H159" s="35">
        <v>0.92</v>
      </c>
      <c r="I159" s="1"/>
      <c r="J159" s="1"/>
      <c r="K159" s="1"/>
      <c r="L159" s="1"/>
      <c r="M159" s="1"/>
      <c r="N159" s="1"/>
      <c r="O159" s="1"/>
      <c r="P159" s="1"/>
    </row>
    <row r="160" spans="1:16" ht="15.6" x14ac:dyDescent="0.3">
      <c r="A160" s="32" t="s">
        <v>185</v>
      </c>
      <c r="B160" s="32" t="s">
        <v>13</v>
      </c>
      <c r="C160" s="32" t="s">
        <v>7</v>
      </c>
      <c r="D160" s="33">
        <v>42401</v>
      </c>
      <c r="E160" s="32">
        <v>14</v>
      </c>
      <c r="F160" s="32">
        <v>1</v>
      </c>
      <c r="G160" s="35">
        <v>63.5</v>
      </c>
      <c r="H160" s="35">
        <v>4.21</v>
      </c>
      <c r="I160" s="1"/>
      <c r="J160" s="1"/>
      <c r="K160" s="1"/>
      <c r="L160" s="1"/>
      <c r="M160" s="1"/>
      <c r="N160" s="1"/>
      <c r="O160" s="1"/>
      <c r="P160" s="1"/>
    </row>
    <row r="161" spans="1:16" ht="15.6" x14ac:dyDescent="0.3">
      <c r="A161" s="32" t="s">
        <v>186</v>
      </c>
      <c r="B161" s="32" t="s">
        <v>16</v>
      </c>
      <c r="C161" s="32" t="s">
        <v>3</v>
      </c>
      <c r="D161" s="33">
        <v>42401</v>
      </c>
      <c r="E161" s="32">
        <v>9</v>
      </c>
      <c r="F161" s="32">
        <v>1</v>
      </c>
      <c r="G161" s="35">
        <v>63</v>
      </c>
      <c r="H161" s="35">
        <v>4.37</v>
      </c>
      <c r="I161" s="1"/>
      <c r="J161" s="1"/>
      <c r="K161" s="1"/>
      <c r="L161" s="1"/>
      <c r="M161" s="1"/>
      <c r="N161" s="1"/>
      <c r="O161" s="1"/>
      <c r="P161" s="1"/>
    </row>
    <row r="162" spans="1:16" ht="15.6" x14ac:dyDescent="0.3">
      <c r="A162" s="32" t="s">
        <v>187</v>
      </c>
      <c r="B162" s="32" t="s">
        <v>16</v>
      </c>
      <c r="C162" s="32" t="s">
        <v>4</v>
      </c>
      <c r="D162" s="33">
        <v>42430</v>
      </c>
      <c r="E162" s="32">
        <v>13</v>
      </c>
      <c r="F162" s="32">
        <v>1</v>
      </c>
      <c r="G162" s="35">
        <v>63</v>
      </c>
      <c r="H162" s="35">
        <v>7.59</v>
      </c>
      <c r="I162" s="1"/>
      <c r="J162" s="1"/>
      <c r="K162" s="1"/>
      <c r="L162" s="1"/>
      <c r="M162" s="1"/>
      <c r="N162" s="1"/>
      <c r="O162" s="1"/>
      <c r="P162" s="1"/>
    </row>
    <row r="163" spans="1:16" ht="15.6" x14ac:dyDescent="0.3">
      <c r="A163" s="32" t="s">
        <v>188</v>
      </c>
      <c r="B163" s="32" t="s">
        <v>14</v>
      </c>
      <c r="C163" s="32" t="s">
        <v>8</v>
      </c>
      <c r="D163" s="33">
        <v>42401</v>
      </c>
      <c r="E163" s="32">
        <v>127</v>
      </c>
      <c r="F163" s="32">
        <v>1</v>
      </c>
      <c r="G163" s="35">
        <v>62</v>
      </c>
      <c r="H163" s="35">
        <v>115.32</v>
      </c>
      <c r="I163" s="1"/>
      <c r="J163" s="1"/>
      <c r="K163" s="1"/>
      <c r="L163" s="1"/>
      <c r="M163" s="1"/>
      <c r="N163" s="1"/>
      <c r="O163" s="1"/>
      <c r="P163" s="1"/>
    </row>
    <row r="164" spans="1:16" ht="15.6" x14ac:dyDescent="0.3">
      <c r="A164" s="32" t="s">
        <v>189</v>
      </c>
      <c r="B164" s="32" t="s">
        <v>16</v>
      </c>
      <c r="C164" s="32" t="s">
        <v>8</v>
      </c>
      <c r="D164" s="33">
        <v>42370</v>
      </c>
      <c r="E164" s="32">
        <v>68</v>
      </c>
      <c r="F164" s="32">
        <v>2</v>
      </c>
      <c r="G164" s="35">
        <v>62</v>
      </c>
      <c r="H164" s="35">
        <v>16.12</v>
      </c>
      <c r="I164" s="1"/>
      <c r="J164" s="1"/>
      <c r="K164" s="1"/>
      <c r="L164" s="1"/>
      <c r="M164" s="1"/>
      <c r="N164" s="1"/>
      <c r="O164" s="1"/>
      <c r="P164" s="1"/>
    </row>
    <row r="165" spans="1:16" ht="15.6" x14ac:dyDescent="0.3">
      <c r="A165" s="32" t="s">
        <v>190</v>
      </c>
      <c r="B165" s="32" t="s">
        <v>10</v>
      </c>
      <c r="C165" s="32" t="s">
        <v>8</v>
      </c>
      <c r="D165" s="33">
        <v>42430</v>
      </c>
      <c r="E165" s="32">
        <v>246</v>
      </c>
      <c r="F165" s="32">
        <v>3</v>
      </c>
      <c r="G165" s="35">
        <v>61.2</v>
      </c>
      <c r="H165" s="35">
        <v>186.6</v>
      </c>
      <c r="I165" s="1"/>
      <c r="J165" s="1"/>
      <c r="K165" s="1"/>
      <c r="L165" s="1"/>
      <c r="M165" s="1"/>
      <c r="N165" s="1"/>
      <c r="O165" s="1"/>
      <c r="P165" s="1"/>
    </row>
    <row r="166" spans="1:16" ht="15.6" x14ac:dyDescent="0.3">
      <c r="A166" s="32" t="s">
        <v>191</v>
      </c>
      <c r="B166" s="32" t="s">
        <v>16</v>
      </c>
      <c r="C166" s="32" t="s">
        <v>2</v>
      </c>
      <c r="D166" s="33">
        <v>42430</v>
      </c>
      <c r="E166" s="32">
        <v>31</v>
      </c>
      <c r="F166" s="32">
        <v>2</v>
      </c>
      <c r="G166" s="35">
        <v>61</v>
      </c>
      <c r="H166" s="35">
        <v>7.83</v>
      </c>
      <c r="I166" s="1"/>
      <c r="J166" s="1"/>
      <c r="K166" s="1"/>
      <c r="L166" s="1"/>
      <c r="M166" s="1"/>
      <c r="N166" s="1"/>
      <c r="O166" s="1"/>
      <c r="P166" s="1"/>
    </row>
    <row r="167" spans="1:16" ht="15.6" x14ac:dyDescent="0.3">
      <c r="A167" s="32" t="s">
        <v>192</v>
      </c>
      <c r="B167" s="32" t="s">
        <v>16</v>
      </c>
      <c r="C167" s="32" t="s">
        <v>2</v>
      </c>
      <c r="D167" s="33">
        <v>42430</v>
      </c>
      <c r="E167" s="32">
        <v>6</v>
      </c>
      <c r="F167" s="32">
        <v>1</v>
      </c>
      <c r="G167" s="35">
        <v>61</v>
      </c>
      <c r="H167" s="35">
        <v>2.1</v>
      </c>
      <c r="I167" s="1"/>
      <c r="J167" s="1"/>
      <c r="K167" s="1"/>
      <c r="L167" s="1"/>
      <c r="M167" s="1"/>
      <c r="N167" s="1"/>
      <c r="O167" s="1"/>
      <c r="P167" s="1"/>
    </row>
    <row r="168" spans="1:16" ht="15.6" x14ac:dyDescent="0.3">
      <c r="A168" s="32" t="s">
        <v>193</v>
      </c>
      <c r="B168" s="32" t="s">
        <v>14</v>
      </c>
      <c r="C168" s="32" t="s">
        <v>5</v>
      </c>
      <c r="D168" s="33">
        <v>42430</v>
      </c>
      <c r="E168" s="32">
        <v>38</v>
      </c>
      <c r="F168" s="32">
        <v>1</v>
      </c>
      <c r="G168" s="35">
        <v>60</v>
      </c>
      <c r="H168" s="35">
        <v>47.36</v>
      </c>
      <c r="I168" s="1"/>
      <c r="J168" s="1"/>
      <c r="K168" s="1"/>
      <c r="L168" s="1"/>
      <c r="M168" s="1"/>
      <c r="N168" s="1"/>
      <c r="O168" s="1"/>
      <c r="P168" s="1"/>
    </row>
    <row r="169" spans="1:16" ht="15.6" x14ac:dyDescent="0.3">
      <c r="A169" s="32" t="s">
        <v>194</v>
      </c>
      <c r="B169" s="32" t="s">
        <v>10</v>
      </c>
      <c r="C169" s="32" t="s">
        <v>4</v>
      </c>
      <c r="D169" s="33">
        <v>42430</v>
      </c>
      <c r="E169" s="32">
        <v>10</v>
      </c>
      <c r="F169" s="32">
        <v>1</v>
      </c>
      <c r="G169" s="35">
        <v>59</v>
      </c>
      <c r="H169" s="35">
        <v>30.99</v>
      </c>
      <c r="I169" s="1"/>
      <c r="J169" s="1"/>
      <c r="K169" s="1"/>
      <c r="L169" s="1"/>
      <c r="M169" s="1"/>
      <c r="N169" s="1"/>
      <c r="O169" s="1"/>
      <c r="P169" s="1"/>
    </row>
    <row r="170" spans="1:16" ht="15.6" x14ac:dyDescent="0.3">
      <c r="A170" s="32" t="s">
        <v>195</v>
      </c>
      <c r="B170" s="32" t="s">
        <v>14</v>
      </c>
      <c r="C170" s="32" t="s">
        <v>8</v>
      </c>
      <c r="D170" s="33">
        <v>42401</v>
      </c>
      <c r="E170" s="32">
        <v>3</v>
      </c>
      <c r="F170" s="32">
        <v>1</v>
      </c>
      <c r="G170" s="35">
        <v>58.5</v>
      </c>
      <c r="H170" s="35">
        <v>3.2</v>
      </c>
      <c r="I170" s="1"/>
      <c r="J170" s="1"/>
      <c r="K170" s="1"/>
      <c r="L170" s="1"/>
      <c r="M170" s="1"/>
      <c r="N170" s="1"/>
      <c r="O170" s="1"/>
      <c r="P170" s="1"/>
    </row>
    <row r="171" spans="1:16" ht="15.6" x14ac:dyDescent="0.3">
      <c r="A171" s="32" t="s">
        <v>196</v>
      </c>
      <c r="B171" s="32" t="s">
        <v>14</v>
      </c>
      <c r="C171" s="32" t="s">
        <v>8</v>
      </c>
      <c r="D171" s="33">
        <v>42401</v>
      </c>
      <c r="E171" s="32">
        <v>36</v>
      </c>
      <c r="F171" s="32">
        <v>1</v>
      </c>
      <c r="G171" s="35">
        <v>58</v>
      </c>
      <c r="H171" s="35">
        <v>67.45</v>
      </c>
      <c r="I171" s="1"/>
      <c r="J171" s="1"/>
      <c r="K171" s="1"/>
      <c r="L171" s="1"/>
      <c r="M171" s="1"/>
      <c r="N171" s="1"/>
      <c r="O171" s="1"/>
      <c r="P171" s="1"/>
    </row>
    <row r="172" spans="1:16" ht="15.6" x14ac:dyDescent="0.3">
      <c r="A172" s="32" t="s">
        <v>197</v>
      </c>
      <c r="B172" s="32" t="s">
        <v>13</v>
      </c>
      <c r="C172" s="32" t="s">
        <v>4</v>
      </c>
      <c r="D172" s="33">
        <v>42370</v>
      </c>
      <c r="E172" s="32">
        <v>7</v>
      </c>
      <c r="F172" s="32">
        <v>1</v>
      </c>
      <c r="G172" s="35">
        <v>57</v>
      </c>
      <c r="H172" s="35">
        <v>36.229999999999997</v>
      </c>
      <c r="I172" s="1"/>
      <c r="J172" s="1"/>
      <c r="K172" s="1"/>
      <c r="L172" s="1"/>
      <c r="M172" s="1"/>
      <c r="N172" s="1"/>
      <c r="O172" s="1"/>
      <c r="P172" s="1"/>
    </row>
    <row r="173" spans="1:16" ht="15.6" x14ac:dyDescent="0.3">
      <c r="A173" s="32" t="s">
        <v>198</v>
      </c>
      <c r="B173" s="32" t="s">
        <v>10</v>
      </c>
      <c r="C173" s="32" t="s">
        <v>8</v>
      </c>
      <c r="D173" s="33">
        <v>42370</v>
      </c>
      <c r="E173" s="32">
        <v>17</v>
      </c>
      <c r="F173" s="32">
        <v>1</v>
      </c>
      <c r="G173" s="35">
        <v>56.8</v>
      </c>
      <c r="H173" s="35">
        <v>27.94</v>
      </c>
      <c r="I173" s="1"/>
      <c r="J173" s="1"/>
      <c r="K173" s="1"/>
      <c r="L173" s="1"/>
      <c r="M173" s="1"/>
      <c r="N173" s="1"/>
      <c r="O173" s="1"/>
      <c r="P173" s="1"/>
    </row>
    <row r="174" spans="1:16" ht="15.6" x14ac:dyDescent="0.3">
      <c r="A174" s="32" t="s">
        <v>199</v>
      </c>
      <c r="B174" s="32" t="s">
        <v>14</v>
      </c>
      <c r="C174" s="32" t="s">
        <v>8</v>
      </c>
      <c r="D174" s="33">
        <v>42401</v>
      </c>
      <c r="E174" s="32">
        <v>15</v>
      </c>
      <c r="F174" s="32">
        <v>1</v>
      </c>
      <c r="G174" s="35">
        <v>55.96</v>
      </c>
      <c r="H174" s="35">
        <v>26.72</v>
      </c>
      <c r="I174" s="1"/>
      <c r="J174" s="1"/>
      <c r="K174" s="1"/>
      <c r="L174" s="1"/>
      <c r="M174" s="1"/>
      <c r="N174" s="1"/>
      <c r="O174" s="1"/>
      <c r="P174" s="1"/>
    </row>
    <row r="175" spans="1:16" ht="15.6" x14ac:dyDescent="0.3">
      <c r="A175" s="32" t="s">
        <v>200</v>
      </c>
      <c r="B175" s="32" t="s">
        <v>16</v>
      </c>
      <c r="C175" s="32" t="s">
        <v>2</v>
      </c>
      <c r="D175" s="33">
        <v>42370</v>
      </c>
      <c r="E175" s="32">
        <v>17</v>
      </c>
      <c r="F175" s="32">
        <v>1</v>
      </c>
      <c r="G175" s="35">
        <v>55.5</v>
      </c>
      <c r="H175" s="35">
        <v>7.61</v>
      </c>
      <c r="I175" s="1"/>
      <c r="J175" s="1"/>
      <c r="K175" s="1"/>
      <c r="L175" s="1"/>
      <c r="M175" s="1"/>
      <c r="N175" s="1"/>
      <c r="O175" s="1"/>
      <c r="P175" s="1"/>
    </row>
    <row r="176" spans="1:16" ht="15.6" x14ac:dyDescent="0.3">
      <c r="A176" s="32" t="s">
        <v>201</v>
      </c>
      <c r="B176" s="32" t="s">
        <v>16</v>
      </c>
      <c r="C176" s="32" t="s">
        <v>3</v>
      </c>
      <c r="D176" s="33">
        <v>42430</v>
      </c>
      <c r="E176" s="32">
        <v>109</v>
      </c>
      <c r="F176" s="32">
        <v>1</v>
      </c>
      <c r="G176" s="35">
        <v>55.3</v>
      </c>
      <c r="H176" s="35">
        <v>117.9</v>
      </c>
      <c r="I176" s="1"/>
      <c r="J176" s="1"/>
      <c r="K176" s="1"/>
      <c r="L176" s="1"/>
      <c r="M176" s="1"/>
      <c r="N176" s="1"/>
      <c r="O176" s="1"/>
      <c r="P176" s="1"/>
    </row>
    <row r="177" spans="1:16" ht="15.6" x14ac:dyDescent="0.3">
      <c r="A177" s="32" t="s">
        <v>202</v>
      </c>
      <c r="B177" s="32" t="s">
        <v>16</v>
      </c>
      <c r="C177" s="32" t="s">
        <v>8</v>
      </c>
      <c r="D177" s="33">
        <v>42370</v>
      </c>
      <c r="E177" s="32">
        <v>5</v>
      </c>
      <c r="F177" s="32">
        <v>1</v>
      </c>
      <c r="G177" s="35">
        <v>55</v>
      </c>
      <c r="H177" s="35">
        <v>9.66</v>
      </c>
      <c r="I177" s="1"/>
      <c r="J177" s="1"/>
      <c r="K177" s="1"/>
      <c r="L177" s="1"/>
      <c r="M177" s="1"/>
      <c r="N177" s="1"/>
      <c r="O177" s="1"/>
      <c r="P177" s="1"/>
    </row>
    <row r="178" spans="1:16" ht="15.6" x14ac:dyDescent="0.3">
      <c r="A178" s="32" t="s">
        <v>203</v>
      </c>
      <c r="B178" s="32" t="s">
        <v>16</v>
      </c>
      <c r="C178" s="32" t="s">
        <v>8</v>
      </c>
      <c r="D178" s="33">
        <v>42370</v>
      </c>
      <c r="E178" s="32">
        <v>33</v>
      </c>
      <c r="F178" s="32">
        <v>1</v>
      </c>
      <c r="G178" s="35">
        <v>55</v>
      </c>
      <c r="H178" s="35">
        <v>18.559999999999999</v>
      </c>
      <c r="I178" s="1"/>
      <c r="J178" s="1"/>
      <c r="K178" s="1"/>
      <c r="L178" s="1"/>
      <c r="M178" s="1"/>
      <c r="N178" s="1"/>
      <c r="O178" s="1"/>
      <c r="P178" s="1"/>
    </row>
    <row r="179" spans="1:16" ht="15.6" x14ac:dyDescent="0.3">
      <c r="A179" s="32" t="s">
        <v>204</v>
      </c>
      <c r="B179" s="32" t="s">
        <v>16</v>
      </c>
      <c r="C179" s="32" t="s">
        <v>8</v>
      </c>
      <c r="D179" s="33">
        <v>42370</v>
      </c>
      <c r="E179" s="32">
        <v>20</v>
      </c>
      <c r="F179" s="32">
        <v>1</v>
      </c>
      <c r="G179" s="35">
        <v>54</v>
      </c>
      <c r="H179" s="35">
        <v>36.630000000000003</v>
      </c>
      <c r="I179" s="1"/>
      <c r="J179" s="1"/>
      <c r="K179" s="1"/>
      <c r="L179" s="1"/>
      <c r="M179" s="1"/>
      <c r="N179" s="1"/>
      <c r="O179" s="1"/>
      <c r="P179" s="1"/>
    </row>
    <row r="180" spans="1:16" ht="15.6" x14ac:dyDescent="0.3">
      <c r="A180" s="32" t="s">
        <v>205</v>
      </c>
      <c r="B180" s="32" t="s">
        <v>14</v>
      </c>
      <c r="C180" s="32" t="s">
        <v>4</v>
      </c>
      <c r="D180" s="33">
        <v>42370</v>
      </c>
      <c r="E180" s="32">
        <v>33</v>
      </c>
      <c r="F180" s="32">
        <v>1</v>
      </c>
      <c r="G180" s="35">
        <v>52</v>
      </c>
      <c r="H180" s="35">
        <v>27.36</v>
      </c>
      <c r="I180" s="1"/>
      <c r="J180" s="1"/>
      <c r="K180" s="1"/>
      <c r="L180" s="1"/>
      <c r="M180" s="1"/>
      <c r="N180" s="1"/>
      <c r="O180" s="1"/>
      <c r="P180" s="1"/>
    </row>
    <row r="181" spans="1:16" ht="15.6" x14ac:dyDescent="0.3">
      <c r="A181" s="32" t="s">
        <v>206</v>
      </c>
      <c r="B181" s="32" t="s">
        <v>14</v>
      </c>
      <c r="C181" s="32" t="s">
        <v>4</v>
      </c>
      <c r="D181" s="33">
        <v>42430</v>
      </c>
      <c r="E181" s="32">
        <v>5</v>
      </c>
      <c r="F181" s="32">
        <v>1</v>
      </c>
      <c r="G181" s="35">
        <v>51</v>
      </c>
      <c r="H181" s="35">
        <v>2.1</v>
      </c>
      <c r="I181" s="1"/>
      <c r="J181" s="1"/>
      <c r="K181" s="1"/>
      <c r="L181" s="1"/>
      <c r="M181" s="1"/>
      <c r="N181" s="1"/>
      <c r="O181" s="1"/>
      <c r="P181" s="1"/>
    </row>
    <row r="182" spans="1:16" ht="15.6" x14ac:dyDescent="0.3">
      <c r="A182" s="32" t="s">
        <v>207</v>
      </c>
      <c r="B182" s="32" t="s">
        <v>16</v>
      </c>
      <c r="C182" s="32" t="s">
        <v>2</v>
      </c>
      <c r="D182" s="33">
        <v>42401</v>
      </c>
      <c r="E182" s="32">
        <v>9</v>
      </c>
      <c r="F182" s="32">
        <v>1</v>
      </c>
      <c r="G182" s="35">
        <v>50.99</v>
      </c>
      <c r="H182" s="35">
        <v>24.61</v>
      </c>
      <c r="I182" s="1"/>
      <c r="J182" s="1"/>
      <c r="K182" s="1"/>
      <c r="L182" s="1"/>
      <c r="M182" s="1"/>
      <c r="N182" s="1"/>
      <c r="O182" s="1"/>
      <c r="P182" s="1"/>
    </row>
    <row r="183" spans="1:16" ht="15.6" x14ac:dyDescent="0.3">
      <c r="A183" s="32" t="s">
        <v>208</v>
      </c>
      <c r="B183" s="32" t="s">
        <v>16</v>
      </c>
      <c r="C183" s="32" t="s">
        <v>2</v>
      </c>
      <c r="D183" s="33">
        <v>42430</v>
      </c>
      <c r="E183" s="32">
        <v>40</v>
      </c>
      <c r="F183" s="32">
        <v>1</v>
      </c>
      <c r="G183" s="35">
        <v>50</v>
      </c>
      <c r="H183" s="35">
        <v>74.03</v>
      </c>
      <c r="I183" s="1"/>
      <c r="J183" s="1"/>
      <c r="K183" s="1"/>
      <c r="L183" s="1"/>
      <c r="M183" s="1"/>
      <c r="N183" s="1"/>
      <c r="O183" s="1"/>
      <c r="P183" s="1"/>
    </row>
    <row r="184" spans="1:16" ht="15.6" x14ac:dyDescent="0.3">
      <c r="A184" s="32" t="s">
        <v>209</v>
      </c>
      <c r="B184" s="32" t="s">
        <v>10</v>
      </c>
      <c r="C184" s="32" t="s">
        <v>8</v>
      </c>
      <c r="D184" s="33">
        <v>42370</v>
      </c>
      <c r="E184" s="32">
        <v>66</v>
      </c>
      <c r="F184" s="32">
        <v>2</v>
      </c>
      <c r="G184" s="35">
        <v>50</v>
      </c>
      <c r="H184" s="35">
        <v>19.28</v>
      </c>
      <c r="I184" s="1"/>
      <c r="J184" s="1"/>
      <c r="K184" s="1"/>
      <c r="L184" s="1"/>
      <c r="M184" s="1"/>
      <c r="N184" s="1"/>
      <c r="O184" s="1"/>
      <c r="P184" s="1"/>
    </row>
    <row r="185" spans="1:16" ht="15.6" x14ac:dyDescent="0.3">
      <c r="A185" s="32" t="s">
        <v>210</v>
      </c>
      <c r="B185" s="32" t="s">
        <v>14</v>
      </c>
      <c r="C185" s="32" t="s">
        <v>8</v>
      </c>
      <c r="D185" s="33">
        <v>42370</v>
      </c>
      <c r="E185" s="32">
        <v>52</v>
      </c>
      <c r="F185" s="32">
        <v>1</v>
      </c>
      <c r="G185" s="35">
        <v>50</v>
      </c>
      <c r="H185" s="35">
        <v>38.26</v>
      </c>
      <c r="I185" s="1"/>
      <c r="J185" s="1"/>
      <c r="K185" s="1"/>
      <c r="L185" s="1"/>
      <c r="M185" s="1"/>
      <c r="N185" s="1"/>
      <c r="O185" s="1"/>
      <c r="P185" s="1"/>
    </row>
    <row r="186" spans="1:16" ht="15.6" x14ac:dyDescent="0.3">
      <c r="A186" s="32" t="s">
        <v>211</v>
      </c>
      <c r="B186" s="32" t="s">
        <v>13</v>
      </c>
      <c r="C186" s="32" t="s">
        <v>4</v>
      </c>
      <c r="D186" s="33">
        <v>42370</v>
      </c>
      <c r="E186" s="32">
        <v>10</v>
      </c>
      <c r="F186" s="32">
        <v>1</v>
      </c>
      <c r="G186" s="35">
        <v>49</v>
      </c>
      <c r="H186" s="35">
        <v>40.049999999999997</v>
      </c>
      <c r="I186" s="1"/>
      <c r="J186" s="1"/>
      <c r="K186" s="1"/>
      <c r="L186" s="1"/>
      <c r="M186" s="1"/>
      <c r="N186" s="1"/>
      <c r="O186" s="1"/>
      <c r="P186" s="1"/>
    </row>
    <row r="187" spans="1:16" ht="15.6" x14ac:dyDescent="0.3">
      <c r="A187" s="32" t="s">
        <v>212</v>
      </c>
      <c r="B187" s="32" t="s">
        <v>10</v>
      </c>
      <c r="C187" s="32" t="s">
        <v>8</v>
      </c>
      <c r="D187" s="33">
        <v>42401</v>
      </c>
      <c r="E187" s="32">
        <v>5</v>
      </c>
      <c r="F187" s="32">
        <v>1</v>
      </c>
      <c r="G187" s="35">
        <v>49</v>
      </c>
      <c r="H187" s="35">
        <v>1.82</v>
      </c>
      <c r="I187" s="1"/>
      <c r="J187" s="1"/>
      <c r="K187" s="1"/>
      <c r="L187" s="1"/>
      <c r="M187" s="1"/>
      <c r="N187" s="1"/>
      <c r="O187" s="1"/>
      <c r="P187" s="1"/>
    </row>
    <row r="188" spans="1:16" ht="15.6" x14ac:dyDescent="0.3">
      <c r="A188" s="32" t="s">
        <v>213</v>
      </c>
      <c r="B188" s="32" t="s">
        <v>14</v>
      </c>
      <c r="C188" s="32" t="s">
        <v>8</v>
      </c>
      <c r="D188" s="33">
        <v>42401</v>
      </c>
      <c r="E188" s="32">
        <v>4</v>
      </c>
      <c r="F188" s="32">
        <v>1</v>
      </c>
      <c r="G188" s="35">
        <v>49</v>
      </c>
      <c r="H188" s="35">
        <v>4.63</v>
      </c>
      <c r="I188" s="1"/>
      <c r="J188" s="1"/>
      <c r="K188" s="1"/>
      <c r="L188" s="1"/>
      <c r="M188" s="1"/>
      <c r="N188" s="1"/>
      <c r="O188" s="1"/>
      <c r="P188" s="1"/>
    </row>
    <row r="189" spans="1:16" ht="15.6" x14ac:dyDescent="0.3">
      <c r="A189" s="32" t="s">
        <v>214</v>
      </c>
      <c r="B189" s="32" t="s">
        <v>13</v>
      </c>
      <c r="C189" s="32" t="s">
        <v>4</v>
      </c>
      <c r="D189" s="33">
        <v>42430</v>
      </c>
      <c r="E189" s="32">
        <v>6</v>
      </c>
      <c r="F189" s="32">
        <v>1</v>
      </c>
      <c r="G189" s="35">
        <v>49</v>
      </c>
      <c r="H189" s="35">
        <v>5.78</v>
      </c>
      <c r="I189" s="1"/>
      <c r="J189" s="1"/>
      <c r="K189" s="1"/>
      <c r="L189" s="1"/>
      <c r="M189" s="1"/>
      <c r="N189" s="1"/>
      <c r="O189" s="1"/>
      <c r="P189" s="1"/>
    </row>
    <row r="190" spans="1:16" ht="15.6" x14ac:dyDescent="0.3">
      <c r="A190" s="32" t="s">
        <v>215</v>
      </c>
      <c r="B190" s="32" t="s">
        <v>16</v>
      </c>
      <c r="C190" s="32" t="s">
        <v>8</v>
      </c>
      <c r="D190" s="33">
        <v>42401</v>
      </c>
      <c r="E190" s="32">
        <v>56</v>
      </c>
      <c r="F190" s="32">
        <v>1</v>
      </c>
      <c r="G190" s="35">
        <v>48</v>
      </c>
      <c r="H190" s="35">
        <v>53.92</v>
      </c>
      <c r="I190" s="1"/>
      <c r="J190" s="1"/>
      <c r="K190" s="1"/>
      <c r="L190" s="1"/>
      <c r="M190" s="1"/>
      <c r="N190" s="1"/>
      <c r="O190" s="1"/>
      <c r="P190" s="1"/>
    </row>
    <row r="191" spans="1:16" ht="15.6" x14ac:dyDescent="0.3">
      <c r="A191" s="32" t="s">
        <v>216</v>
      </c>
      <c r="B191" s="32" t="s">
        <v>16</v>
      </c>
      <c r="C191" s="32" t="s">
        <v>8</v>
      </c>
      <c r="D191" s="33">
        <v>42401</v>
      </c>
      <c r="E191" s="32">
        <v>103</v>
      </c>
      <c r="F191" s="32">
        <v>1</v>
      </c>
      <c r="G191" s="35">
        <v>48</v>
      </c>
      <c r="H191" s="35">
        <v>16.09</v>
      </c>
      <c r="I191" s="1"/>
      <c r="J191" s="1"/>
      <c r="K191" s="1"/>
      <c r="L191" s="1"/>
      <c r="M191" s="1"/>
      <c r="N191" s="1"/>
      <c r="O191" s="1"/>
      <c r="P191" s="1"/>
    </row>
    <row r="192" spans="1:16" ht="15.6" x14ac:dyDescent="0.3">
      <c r="A192" s="32" t="s">
        <v>217</v>
      </c>
      <c r="B192" s="32" t="s">
        <v>14</v>
      </c>
      <c r="C192" s="32" t="s">
        <v>8</v>
      </c>
      <c r="D192" s="33">
        <v>42430</v>
      </c>
      <c r="E192" s="32">
        <v>16</v>
      </c>
      <c r="F192" s="32">
        <v>1</v>
      </c>
      <c r="G192" s="35">
        <v>45</v>
      </c>
      <c r="H192" s="35">
        <v>30.06</v>
      </c>
      <c r="I192" s="1"/>
      <c r="J192" s="1"/>
      <c r="K192" s="1"/>
      <c r="L192" s="1"/>
      <c r="M192" s="1"/>
      <c r="N192" s="1"/>
      <c r="O192" s="1"/>
      <c r="P192" s="1"/>
    </row>
    <row r="193" spans="1:16" ht="15.6" x14ac:dyDescent="0.3">
      <c r="A193" s="32" t="s">
        <v>218</v>
      </c>
      <c r="B193" s="32" t="s">
        <v>16</v>
      </c>
      <c r="C193" s="32" t="s">
        <v>8</v>
      </c>
      <c r="D193" s="33">
        <v>42430</v>
      </c>
      <c r="E193" s="32">
        <v>15</v>
      </c>
      <c r="F193" s="32">
        <v>1</v>
      </c>
      <c r="G193" s="35">
        <v>45</v>
      </c>
      <c r="H193" s="35">
        <v>18.95</v>
      </c>
      <c r="I193" s="1"/>
      <c r="J193" s="1"/>
      <c r="K193" s="1"/>
      <c r="L193" s="1"/>
      <c r="M193" s="1"/>
      <c r="N193" s="1"/>
      <c r="O193" s="1"/>
      <c r="P193" s="1"/>
    </row>
    <row r="194" spans="1:16" ht="15.6" x14ac:dyDescent="0.3">
      <c r="A194" s="32" t="s">
        <v>219</v>
      </c>
      <c r="B194" s="32" t="s">
        <v>16</v>
      </c>
      <c r="C194" s="32" t="s">
        <v>3</v>
      </c>
      <c r="D194" s="33">
        <v>42370</v>
      </c>
      <c r="E194" s="32">
        <v>51</v>
      </c>
      <c r="F194" s="32">
        <v>1</v>
      </c>
      <c r="G194" s="35">
        <v>44.75</v>
      </c>
      <c r="H194" s="35">
        <v>138.69</v>
      </c>
      <c r="I194" s="1"/>
      <c r="J194" s="1"/>
      <c r="K194" s="1"/>
      <c r="L194" s="1"/>
      <c r="M194" s="1"/>
      <c r="N194" s="1"/>
      <c r="O194" s="1"/>
      <c r="P194" s="1"/>
    </row>
    <row r="195" spans="1:16" ht="15.6" x14ac:dyDescent="0.3">
      <c r="A195" s="32" t="s">
        <v>220</v>
      </c>
      <c r="B195" s="32" t="s">
        <v>16</v>
      </c>
      <c r="C195" s="32" t="s">
        <v>3</v>
      </c>
      <c r="D195" s="33">
        <v>42370</v>
      </c>
      <c r="E195" s="32">
        <v>54</v>
      </c>
      <c r="F195" s="32">
        <v>1</v>
      </c>
      <c r="G195" s="35">
        <v>44</v>
      </c>
      <c r="H195" s="35">
        <v>76.959999999999994</v>
      </c>
      <c r="I195" s="1"/>
      <c r="J195" s="1"/>
      <c r="K195" s="1"/>
      <c r="L195" s="1"/>
      <c r="M195" s="1"/>
      <c r="N195" s="1"/>
      <c r="O195" s="1"/>
      <c r="P195" s="1"/>
    </row>
    <row r="196" spans="1:16" ht="15.6" x14ac:dyDescent="0.3">
      <c r="A196" s="32" t="s">
        <v>221</v>
      </c>
      <c r="B196" s="32" t="s">
        <v>16</v>
      </c>
      <c r="C196" s="32" t="s">
        <v>8</v>
      </c>
      <c r="D196" s="33">
        <v>42370</v>
      </c>
      <c r="E196" s="32">
        <v>23</v>
      </c>
      <c r="F196" s="32">
        <v>1</v>
      </c>
      <c r="G196" s="35">
        <v>43</v>
      </c>
      <c r="H196" s="35">
        <v>20.45</v>
      </c>
      <c r="I196" s="1"/>
      <c r="J196" s="1"/>
      <c r="K196" s="1"/>
      <c r="L196" s="1"/>
      <c r="M196" s="1"/>
      <c r="N196" s="1"/>
      <c r="O196" s="1"/>
      <c r="P196" s="1"/>
    </row>
    <row r="197" spans="1:16" ht="15.6" x14ac:dyDescent="0.3">
      <c r="A197" s="32" t="s">
        <v>222</v>
      </c>
      <c r="B197" s="32" t="s">
        <v>16</v>
      </c>
      <c r="C197" s="32" t="s">
        <v>3</v>
      </c>
      <c r="D197" s="33">
        <v>42430</v>
      </c>
      <c r="E197" s="32">
        <v>23</v>
      </c>
      <c r="F197" s="32">
        <v>1</v>
      </c>
      <c r="G197" s="35">
        <v>42.98</v>
      </c>
      <c r="H197" s="35">
        <v>17.12</v>
      </c>
      <c r="I197" s="1"/>
      <c r="J197" s="1"/>
      <c r="K197" s="1"/>
      <c r="L197" s="1"/>
      <c r="M197" s="1"/>
      <c r="N197" s="1"/>
      <c r="O197" s="1"/>
      <c r="P197" s="1"/>
    </row>
    <row r="198" spans="1:16" ht="15.6" x14ac:dyDescent="0.3">
      <c r="A198" s="32" t="s">
        <v>223</v>
      </c>
      <c r="B198" s="32" t="s">
        <v>16</v>
      </c>
      <c r="C198" s="32" t="s">
        <v>8</v>
      </c>
      <c r="D198" s="33">
        <v>42401</v>
      </c>
      <c r="E198" s="32">
        <v>64</v>
      </c>
      <c r="F198" s="32">
        <v>2</v>
      </c>
      <c r="G198" s="35">
        <v>40.49</v>
      </c>
      <c r="H198" s="35">
        <v>31.15</v>
      </c>
      <c r="I198" s="1"/>
      <c r="J198" s="1"/>
      <c r="K198" s="1"/>
      <c r="L198" s="1"/>
      <c r="M198" s="1"/>
      <c r="N198" s="1"/>
      <c r="O198" s="1"/>
      <c r="P198" s="1"/>
    </row>
    <row r="199" spans="1:16" ht="15.6" x14ac:dyDescent="0.3">
      <c r="A199" s="32" t="s">
        <v>224</v>
      </c>
      <c r="B199" s="32" t="s">
        <v>16</v>
      </c>
      <c r="C199" s="32" t="s">
        <v>3</v>
      </c>
      <c r="D199" s="33">
        <v>42401</v>
      </c>
      <c r="E199" s="32">
        <v>17</v>
      </c>
      <c r="F199" s="32">
        <v>1</v>
      </c>
      <c r="G199" s="35">
        <v>40</v>
      </c>
      <c r="H199" s="35">
        <v>18.07</v>
      </c>
      <c r="I199" s="1"/>
      <c r="J199" s="1"/>
      <c r="K199" s="1"/>
      <c r="L199" s="1"/>
      <c r="M199" s="1"/>
      <c r="N199" s="1"/>
      <c r="O199" s="1"/>
      <c r="P199" s="1"/>
    </row>
    <row r="200" spans="1:16" ht="15.6" x14ac:dyDescent="0.3">
      <c r="A200" s="32" t="s">
        <v>225</v>
      </c>
      <c r="B200" s="32" t="s">
        <v>14</v>
      </c>
      <c r="C200" s="32" t="s">
        <v>4</v>
      </c>
      <c r="D200" s="33">
        <v>42401</v>
      </c>
      <c r="E200" s="32">
        <v>127</v>
      </c>
      <c r="F200" s="32">
        <v>1</v>
      </c>
      <c r="G200" s="35">
        <v>40</v>
      </c>
      <c r="H200" s="35">
        <v>123.96</v>
      </c>
      <c r="I200" s="1"/>
      <c r="J200" s="1"/>
      <c r="K200" s="1"/>
      <c r="L200" s="1"/>
      <c r="M200" s="1"/>
      <c r="N200" s="1"/>
      <c r="O200" s="1"/>
      <c r="P200" s="1"/>
    </row>
    <row r="201" spans="1:16" ht="15.6" x14ac:dyDescent="0.3">
      <c r="A201" s="32" t="s">
        <v>226</v>
      </c>
      <c r="B201" s="32" t="s">
        <v>14</v>
      </c>
      <c r="C201" s="32" t="s">
        <v>8</v>
      </c>
      <c r="D201" s="33">
        <v>42401</v>
      </c>
      <c r="E201" s="32">
        <v>52</v>
      </c>
      <c r="F201" s="32">
        <v>1</v>
      </c>
      <c r="G201" s="35">
        <v>40</v>
      </c>
      <c r="H201" s="35">
        <v>38.96</v>
      </c>
      <c r="I201" s="1"/>
      <c r="J201" s="1"/>
      <c r="K201" s="1"/>
      <c r="L201" s="1"/>
      <c r="M201" s="1"/>
      <c r="N201" s="1"/>
      <c r="O201" s="1"/>
      <c r="P201" s="1"/>
    </row>
    <row r="202" spans="1:16" ht="15.6" x14ac:dyDescent="0.3">
      <c r="A202" s="32" t="s">
        <v>227</v>
      </c>
      <c r="B202" s="32" t="s">
        <v>14</v>
      </c>
      <c r="C202" s="32" t="s">
        <v>8</v>
      </c>
      <c r="D202" s="33">
        <v>42370</v>
      </c>
      <c r="E202" s="32">
        <v>41</v>
      </c>
      <c r="F202" s="32">
        <v>1</v>
      </c>
      <c r="G202" s="35">
        <v>39</v>
      </c>
      <c r="H202" s="35">
        <v>9.7799999999999994</v>
      </c>
      <c r="I202" s="1"/>
      <c r="J202" s="1"/>
      <c r="K202" s="1"/>
      <c r="L202" s="1"/>
      <c r="M202" s="1"/>
      <c r="N202" s="1"/>
      <c r="O202" s="1"/>
      <c r="P202" s="1"/>
    </row>
    <row r="203" spans="1:16" ht="15.6" x14ac:dyDescent="0.3">
      <c r="A203" s="32" t="s">
        <v>228</v>
      </c>
      <c r="B203" s="32" t="s">
        <v>16</v>
      </c>
      <c r="C203" s="32" t="s">
        <v>3</v>
      </c>
      <c r="D203" s="33">
        <v>42430</v>
      </c>
      <c r="E203" s="32">
        <v>21</v>
      </c>
      <c r="F203" s="32">
        <v>1</v>
      </c>
      <c r="G203" s="35">
        <v>39</v>
      </c>
      <c r="H203" s="35">
        <v>12.45</v>
      </c>
      <c r="I203" s="1"/>
      <c r="J203" s="1"/>
      <c r="K203" s="1"/>
      <c r="L203" s="1"/>
      <c r="M203" s="1"/>
      <c r="N203" s="1"/>
      <c r="O203" s="1"/>
      <c r="P203" s="1"/>
    </row>
    <row r="204" spans="1:16" ht="15.6" x14ac:dyDescent="0.3">
      <c r="A204" s="32" t="s">
        <v>229</v>
      </c>
      <c r="B204" s="32" t="s">
        <v>16</v>
      </c>
      <c r="C204" s="32" t="s">
        <v>2</v>
      </c>
      <c r="D204" s="33">
        <v>42401</v>
      </c>
      <c r="E204" s="32">
        <v>39</v>
      </c>
      <c r="F204" s="32">
        <v>1</v>
      </c>
      <c r="G204" s="35">
        <v>38.49</v>
      </c>
      <c r="H204" s="35">
        <v>34.619999999999997</v>
      </c>
      <c r="I204" s="1"/>
      <c r="J204" s="1"/>
      <c r="K204" s="1"/>
      <c r="L204" s="1"/>
      <c r="M204" s="1"/>
      <c r="N204" s="1"/>
      <c r="O204" s="1"/>
      <c r="P204" s="1"/>
    </row>
    <row r="205" spans="1:16" ht="15.6" x14ac:dyDescent="0.3">
      <c r="A205" s="32" t="s">
        <v>230</v>
      </c>
      <c r="B205" s="32" t="s">
        <v>10</v>
      </c>
      <c r="C205" s="32" t="s">
        <v>4</v>
      </c>
      <c r="D205" s="33">
        <v>42401</v>
      </c>
      <c r="E205" s="32">
        <v>68</v>
      </c>
      <c r="F205" s="32">
        <v>1</v>
      </c>
      <c r="G205" s="35">
        <v>38</v>
      </c>
      <c r="H205" s="35">
        <v>58.98</v>
      </c>
      <c r="I205" s="1"/>
      <c r="J205" s="1"/>
      <c r="K205" s="1"/>
      <c r="L205" s="1"/>
      <c r="M205" s="1"/>
      <c r="N205" s="1"/>
      <c r="O205" s="1"/>
      <c r="P205" s="1"/>
    </row>
    <row r="206" spans="1:16" ht="15.6" x14ac:dyDescent="0.3">
      <c r="A206" s="32" t="s">
        <v>231</v>
      </c>
      <c r="B206" s="32" t="s">
        <v>16</v>
      </c>
      <c r="C206" s="32" t="s">
        <v>2</v>
      </c>
      <c r="D206" s="33">
        <v>42430</v>
      </c>
      <c r="E206" s="32">
        <v>21</v>
      </c>
      <c r="F206" s="32">
        <v>1</v>
      </c>
      <c r="G206" s="35">
        <v>38</v>
      </c>
      <c r="H206" s="35">
        <v>38.07</v>
      </c>
      <c r="I206" s="1"/>
      <c r="J206" s="1"/>
      <c r="K206" s="1"/>
      <c r="L206" s="1"/>
      <c r="M206" s="1"/>
      <c r="N206" s="1"/>
      <c r="O206" s="1"/>
      <c r="P206" s="1"/>
    </row>
    <row r="207" spans="1:16" ht="15.6" x14ac:dyDescent="0.3">
      <c r="A207" s="32" t="s">
        <v>232</v>
      </c>
      <c r="B207" s="32" t="s">
        <v>10</v>
      </c>
      <c r="C207" s="32" t="s">
        <v>8</v>
      </c>
      <c r="D207" s="33">
        <v>42401</v>
      </c>
      <c r="E207" s="32">
        <v>61</v>
      </c>
      <c r="F207" s="32">
        <v>1</v>
      </c>
      <c r="G207" s="35">
        <v>37.5</v>
      </c>
      <c r="H207" s="35">
        <v>105.38</v>
      </c>
      <c r="I207" s="1"/>
      <c r="J207" s="1"/>
      <c r="K207" s="1"/>
      <c r="L207" s="1"/>
      <c r="M207" s="1"/>
      <c r="N207" s="1"/>
      <c r="O207" s="1"/>
      <c r="P207" s="1"/>
    </row>
    <row r="208" spans="1:16" ht="15.6" x14ac:dyDescent="0.3">
      <c r="A208" s="32" t="s">
        <v>233</v>
      </c>
      <c r="B208" s="32" t="s">
        <v>16</v>
      </c>
      <c r="C208" s="32" t="s">
        <v>3</v>
      </c>
      <c r="D208" s="33">
        <v>42401</v>
      </c>
      <c r="E208" s="32">
        <v>6</v>
      </c>
      <c r="F208" s="32">
        <v>1</v>
      </c>
      <c r="G208" s="35">
        <v>36.369999999999997</v>
      </c>
      <c r="H208" s="35">
        <v>1.56</v>
      </c>
      <c r="I208" s="1"/>
      <c r="J208" s="1"/>
      <c r="K208" s="1"/>
      <c r="L208" s="1"/>
      <c r="M208" s="1"/>
      <c r="N208" s="1"/>
      <c r="O208" s="1"/>
      <c r="P208" s="1"/>
    </row>
    <row r="209" spans="1:16" ht="15.6" x14ac:dyDescent="0.3">
      <c r="A209" s="32" t="s">
        <v>234</v>
      </c>
      <c r="B209" s="32" t="s">
        <v>10</v>
      </c>
      <c r="C209" s="32" t="s">
        <v>4</v>
      </c>
      <c r="D209" s="33">
        <v>42401</v>
      </c>
      <c r="E209" s="32">
        <v>9</v>
      </c>
      <c r="F209" s="32">
        <v>1</v>
      </c>
      <c r="G209" s="35">
        <v>36</v>
      </c>
      <c r="H209" s="35">
        <v>5.44</v>
      </c>
      <c r="I209" s="1"/>
      <c r="J209" s="1"/>
      <c r="K209" s="1"/>
      <c r="L209" s="1"/>
      <c r="M209" s="1"/>
      <c r="N209" s="1"/>
      <c r="O209" s="1"/>
      <c r="P209" s="1"/>
    </row>
    <row r="210" spans="1:16" ht="15.6" x14ac:dyDescent="0.3">
      <c r="A210" s="32" t="s">
        <v>235</v>
      </c>
      <c r="B210" s="32" t="s">
        <v>14</v>
      </c>
      <c r="C210" s="32" t="s">
        <v>8</v>
      </c>
      <c r="D210" s="33">
        <v>42430</v>
      </c>
      <c r="E210" s="32">
        <v>58</v>
      </c>
      <c r="F210" s="32">
        <v>1</v>
      </c>
      <c r="G210" s="35">
        <v>35.49</v>
      </c>
      <c r="H210" s="35">
        <v>58.63</v>
      </c>
      <c r="I210" s="1"/>
      <c r="J210" s="1"/>
      <c r="K210" s="1"/>
      <c r="L210" s="1"/>
      <c r="M210" s="1"/>
      <c r="N210" s="1"/>
      <c r="O210" s="1"/>
      <c r="P210" s="1"/>
    </row>
    <row r="211" spans="1:16" ht="15.6" x14ac:dyDescent="0.3">
      <c r="A211" s="32" t="s">
        <v>236</v>
      </c>
      <c r="B211" s="32" t="s">
        <v>14</v>
      </c>
      <c r="C211" s="32" t="s">
        <v>8</v>
      </c>
      <c r="D211" s="33">
        <v>42430</v>
      </c>
      <c r="E211" s="32">
        <v>40</v>
      </c>
      <c r="F211" s="32">
        <v>1</v>
      </c>
      <c r="G211" s="35">
        <v>35</v>
      </c>
      <c r="H211" s="35">
        <v>44.42</v>
      </c>
      <c r="I211" s="1"/>
      <c r="J211" s="1"/>
      <c r="K211" s="1"/>
      <c r="L211" s="1"/>
      <c r="M211" s="1"/>
      <c r="N211" s="1"/>
      <c r="O211" s="1"/>
      <c r="P211" s="1"/>
    </row>
    <row r="212" spans="1:16" ht="15.6" x14ac:dyDescent="0.3">
      <c r="A212" s="32" t="s">
        <v>237</v>
      </c>
      <c r="B212" s="32" t="s">
        <v>14</v>
      </c>
      <c r="C212" s="32" t="s">
        <v>8</v>
      </c>
      <c r="D212" s="33">
        <v>42370</v>
      </c>
      <c r="E212" s="32">
        <v>25</v>
      </c>
      <c r="F212" s="32">
        <v>1</v>
      </c>
      <c r="G212" s="35">
        <v>32</v>
      </c>
      <c r="H212" s="35">
        <v>12.73</v>
      </c>
      <c r="I212" s="1"/>
      <c r="J212" s="1"/>
      <c r="K212" s="1"/>
      <c r="L212" s="1"/>
      <c r="M212" s="1"/>
      <c r="N212" s="1"/>
      <c r="O212" s="1"/>
      <c r="P212" s="1"/>
    </row>
    <row r="213" spans="1:16" ht="15.6" x14ac:dyDescent="0.3">
      <c r="A213" s="32" t="s">
        <v>238</v>
      </c>
      <c r="B213" s="32" t="s">
        <v>14</v>
      </c>
      <c r="C213" s="32" t="s">
        <v>6</v>
      </c>
      <c r="D213" s="33">
        <v>42430</v>
      </c>
      <c r="E213" s="32">
        <v>4</v>
      </c>
      <c r="F213" s="32">
        <v>1</v>
      </c>
      <c r="G213" s="35">
        <v>31.49</v>
      </c>
      <c r="H213" s="35">
        <v>5.35</v>
      </c>
      <c r="I213" s="1"/>
      <c r="J213" s="1"/>
      <c r="K213" s="1"/>
      <c r="L213" s="1"/>
      <c r="M213" s="1"/>
      <c r="N213" s="1"/>
      <c r="O213" s="1"/>
      <c r="P213" s="1"/>
    </row>
    <row r="214" spans="1:16" ht="15.6" x14ac:dyDescent="0.3">
      <c r="A214" s="32" t="s">
        <v>239</v>
      </c>
      <c r="B214" s="32" t="s">
        <v>14</v>
      </c>
      <c r="C214" s="32" t="s">
        <v>8</v>
      </c>
      <c r="D214" s="33">
        <v>42430</v>
      </c>
      <c r="E214" s="32">
        <v>45</v>
      </c>
      <c r="F214" s="32">
        <v>1</v>
      </c>
      <c r="G214" s="35">
        <v>31</v>
      </c>
      <c r="H214" s="35">
        <v>16.079999999999998</v>
      </c>
      <c r="I214" s="1"/>
      <c r="J214" s="1"/>
      <c r="K214" s="1"/>
      <c r="L214" s="1"/>
      <c r="M214" s="1"/>
      <c r="N214" s="1"/>
      <c r="O214" s="1"/>
      <c r="P214" s="1"/>
    </row>
    <row r="215" spans="1:16" ht="15.6" x14ac:dyDescent="0.3">
      <c r="A215" s="32" t="s">
        <v>240</v>
      </c>
      <c r="B215" s="32" t="s">
        <v>10</v>
      </c>
      <c r="C215" s="32" t="s">
        <v>8</v>
      </c>
      <c r="D215" s="33">
        <v>42370</v>
      </c>
      <c r="E215" s="32">
        <v>42</v>
      </c>
      <c r="F215" s="32">
        <v>1</v>
      </c>
      <c r="G215" s="35">
        <v>29</v>
      </c>
      <c r="H215" s="35">
        <v>63.08</v>
      </c>
      <c r="I215" s="1"/>
      <c r="J215" s="1"/>
      <c r="K215" s="1"/>
      <c r="L215" s="1"/>
      <c r="M215" s="1"/>
      <c r="N215" s="1"/>
      <c r="O215" s="1"/>
      <c r="P215" s="1"/>
    </row>
    <row r="216" spans="1:16" ht="15.6" x14ac:dyDescent="0.3">
      <c r="A216" s="32" t="s">
        <v>241</v>
      </c>
      <c r="B216" s="32" t="s">
        <v>16</v>
      </c>
      <c r="C216" s="32" t="s">
        <v>2</v>
      </c>
      <c r="D216" s="33">
        <v>42370</v>
      </c>
      <c r="E216" s="32">
        <v>16</v>
      </c>
      <c r="F216" s="32">
        <v>1</v>
      </c>
      <c r="G216" s="35">
        <v>28</v>
      </c>
      <c r="H216" s="35">
        <v>23.95</v>
      </c>
      <c r="I216" s="1"/>
      <c r="J216" s="1"/>
      <c r="K216" s="1"/>
      <c r="L216" s="1"/>
      <c r="M216" s="1"/>
      <c r="N216" s="1"/>
      <c r="O216" s="1"/>
      <c r="P216" s="1"/>
    </row>
    <row r="217" spans="1:16" ht="15.6" x14ac:dyDescent="0.3">
      <c r="A217" s="32" t="s">
        <v>242</v>
      </c>
      <c r="B217" s="32" t="s">
        <v>10</v>
      </c>
      <c r="C217" s="32" t="s">
        <v>4</v>
      </c>
      <c r="D217" s="33">
        <v>42370</v>
      </c>
      <c r="E217" s="32">
        <v>43</v>
      </c>
      <c r="F217" s="32">
        <v>1</v>
      </c>
      <c r="G217" s="35">
        <v>27</v>
      </c>
      <c r="H217" s="35">
        <v>25.21</v>
      </c>
      <c r="I217" s="1"/>
      <c r="J217" s="1"/>
      <c r="K217" s="1"/>
      <c r="L217" s="1"/>
      <c r="M217" s="1"/>
      <c r="N217" s="1"/>
      <c r="O217" s="1"/>
      <c r="P217" s="1"/>
    </row>
    <row r="218" spans="1:16" ht="15.6" x14ac:dyDescent="0.3">
      <c r="A218" s="32" t="s">
        <v>243</v>
      </c>
      <c r="B218" s="32" t="s">
        <v>14</v>
      </c>
      <c r="C218" s="32" t="s">
        <v>8</v>
      </c>
      <c r="D218" s="33">
        <v>42370</v>
      </c>
      <c r="E218" s="32">
        <v>92</v>
      </c>
      <c r="F218" s="32">
        <v>1</v>
      </c>
      <c r="G218" s="35">
        <v>27</v>
      </c>
      <c r="H218" s="35">
        <v>194.69</v>
      </c>
      <c r="I218" s="1"/>
      <c r="J218" s="1"/>
      <c r="K218" s="1"/>
      <c r="L218" s="1"/>
      <c r="M218" s="1"/>
      <c r="N218" s="1"/>
      <c r="O218" s="1"/>
      <c r="P218" s="1"/>
    </row>
    <row r="219" spans="1:16" ht="15.6" x14ac:dyDescent="0.3">
      <c r="A219" s="32" t="s">
        <v>244</v>
      </c>
      <c r="B219" s="32" t="s">
        <v>10</v>
      </c>
      <c r="C219" s="32" t="s">
        <v>8</v>
      </c>
      <c r="D219" s="33">
        <v>42401</v>
      </c>
      <c r="E219" s="32">
        <v>188</v>
      </c>
      <c r="F219" s="32">
        <v>1</v>
      </c>
      <c r="G219" s="35">
        <v>27</v>
      </c>
      <c r="H219" s="35">
        <v>49.57</v>
      </c>
      <c r="I219" s="1"/>
      <c r="J219" s="1"/>
      <c r="K219" s="1"/>
      <c r="L219" s="1"/>
      <c r="M219" s="1"/>
      <c r="N219" s="1"/>
      <c r="O219" s="1"/>
      <c r="P219" s="1"/>
    </row>
    <row r="220" spans="1:16" ht="15.6" x14ac:dyDescent="0.3">
      <c r="A220" s="32" t="s">
        <v>245</v>
      </c>
      <c r="B220" s="32" t="s">
        <v>10</v>
      </c>
      <c r="C220" s="32" t="s">
        <v>4</v>
      </c>
      <c r="D220" s="33">
        <v>42430</v>
      </c>
      <c r="E220" s="32">
        <v>43</v>
      </c>
      <c r="F220" s="32">
        <v>1</v>
      </c>
      <c r="G220" s="35">
        <v>27</v>
      </c>
      <c r="H220" s="35">
        <v>27.3</v>
      </c>
      <c r="I220" s="1"/>
      <c r="J220" s="1"/>
      <c r="K220" s="1"/>
      <c r="L220" s="1"/>
      <c r="M220" s="1"/>
      <c r="N220" s="1"/>
      <c r="O220" s="1"/>
      <c r="P220" s="1"/>
    </row>
    <row r="221" spans="1:16" ht="15.6" x14ac:dyDescent="0.3">
      <c r="A221" s="32" t="s">
        <v>246</v>
      </c>
      <c r="B221" s="32" t="s">
        <v>10</v>
      </c>
      <c r="C221" s="32" t="s">
        <v>8</v>
      </c>
      <c r="D221" s="33">
        <v>42430</v>
      </c>
      <c r="E221" s="32">
        <v>28</v>
      </c>
      <c r="F221" s="32">
        <v>1</v>
      </c>
      <c r="G221" s="35">
        <v>26</v>
      </c>
      <c r="H221" s="35">
        <v>31.87</v>
      </c>
      <c r="I221" s="1"/>
      <c r="J221" s="1"/>
      <c r="K221" s="1"/>
      <c r="L221" s="1"/>
      <c r="M221" s="1"/>
      <c r="N221" s="1"/>
      <c r="O221" s="1"/>
      <c r="P221" s="1"/>
    </row>
    <row r="222" spans="1:16" ht="15.6" x14ac:dyDescent="0.3">
      <c r="A222" s="32" t="s">
        <v>247</v>
      </c>
      <c r="B222" s="32" t="s">
        <v>16</v>
      </c>
      <c r="C222" s="32" t="s">
        <v>2</v>
      </c>
      <c r="D222" s="33">
        <v>42370</v>
      </c>
      <c r="E222" s="32">
        <v>5</v>
      </c>
      <c r="F222" s="32">
        <v>1</v>
      </c>
      <c r="G222" s="35">
        <v>26</v>
      </c>
      <c r="H222" s="35">
        <v>9.6999999999999993</v>
      </c>
      <c r="I222" s="1"/>
      <c r="J222" s="1"/>
      <c r="K222" s="1"/>
      <c r="L222" s="1"/>
      <c r="M222" s="1"/>
      <c r="N222" s="1"/>
      <c r="O222" s="1"/>
      <c r="P222" s="1"/>
    </row>
    <row r="223" spans="1:16" ht="15.6" x14ac:dyDescent="0.3">
      <c r="A223" s="32" t="s">
        <v>248</v>
      </c>
      <c r="B223" s="32" t="s">
        <v>16</v>
      </c>
      <c r="C223" s="32" t="s">
        <v>8</v>
      </c>
      <c r="D223" s="33">
        <v>42401</v>
      </c>
      <c r="E223" s="32">
        <v>5</v>
      </c>
      <c r="F223" s="32">
        <v>1</v>
      </c>
      <c r="G223" s="35">
        <v>25</v>
      </c>
      <c r="H223" s="35">
        <v>1.3</v>
      </c>
      <c r="I223" s="1"/>
      <c r="J223" s="1"/>
      <c r="K223" s="1"/>
      <c r="L223" s="1"/>
      <c r="M223" s="1"/>
      <c r="N223" s="1"/>
      <c r="O223" s="1"/>
      <c r="P223" s="1"/>
    </row>
    <row r="224" spans="1:16" ht="15.6" x14ac:dyDescent="0.3">
      <c r="A224" s="32" t="s">
        <v>249</v>
      </c>
      <c r="B224" s="32" t="s">
        <v>14</v>
      </c>
      <c r="C224" s="32" t="s">
        <v>8</v>
      </c>
      <c r="D224" s="33">
        <v>42401</v>
      </c>
      <c r="E224" s="32">
        <v>11</v>
      </c>
      <c r="F224" s="32">
        <v>1</v>
      </c>
      <c r="G224" s="35">
        <v>25</v>
      </c>
      <c r="H224" s="35">
        <v>7.82</v>
      </c>
      <c r="I224" s="1"/>
      <c r="J224" s="1"/>
      <c r="K224" s="1"/>
      <c r="L224" s="1"/>
      <c r="M224" s="1"/>
      <c r="N224" s="1"/>
      <c r="O224" s="1"/>
      <c r="P224" s="1"/>
    </row>
    <row r="225" spans="1:16" ht="15.6" x14ac:dyDescent="0.3">
      <c r="A225" s="32" t="s">
        <v>250</v>
      </c>
      <c r="B225" s="32" t="s">
        <v>14</v>
      </c>
      <c r="C225" s="32" t="s">
        <v>8</v>
      </c>
      <c r="D225" s="33">
        <v>42370</v>
      </c>
      <c r="E225" s="32">
        <v>11</v>
      </c>
      <c r="F225" s="32">
        <v>1</v>
      </c>
      <c r="G225" s="35">
        <v>25</v>
      </c>
      <c r="H225" s="35">
        <v>7.68</v>
      </c>
      <c r="I225" s="1"/>
      <c r="J225" s="1"/>
      <c r="K225" s="1"/>
      <c r="L225" s="1"/>
      <c r="M225" s="1"/>
      <c r="N225" s="1"/>
      <c r="O225" s="1"/>
      <c r="P225" s="1"/>
    </row>
    <row r="226" spans="1:16" ht="15.6" x14ac:dyDescent="0.3">
      <c r="A226" s="32" t="s">
        <v>251</v>
      </c>
      <c r="B226" s="32" t="s">
        <v>16</v>
      </c>
      <c r="C226" s="32" t="s">
        <v>8</v>
      </c>
      <c r="D226" s="33">
        <v>42430</v>
      </c>
      <c r="E226" s="32">
        <v>57</v>
      </c>
      <c r="F226" s="32">
        <v>1</v>
      </c>
      <c r="G226" s="35">
        <v>25</v>
      </c>
      <c r="H226" s="35">
        <v>12.73</v>
      </c>
      <c r="I226" s="1"/>
      <c r="J226" s="1"/>
      <c r="K226" s="1"/>
      <c r="L226" s="1"/>
      <c r="M226" s="1"/>
      <c r="N226" s="1"/>
      <c r="O226" s="1"/>
      <c r="P226" s="1"/>
    </row>
    <row r="227" spans="1:16" ht="15.6" x14ac:dyDescent="0.3">
      <c r="A227" s="32" t="s">
        <v>252</v>
      </c>
      <c r="B227" s="32" t="s">
        <v>16</v>
      </c>
      <c r="C227" s="32" t="s">
        <v>8</v>
      </c>
      <c r="D227" s="33">
        <v>42370</v>
      </c>
      <c r="E227" s="32">
        <v>8</v>
      </c>
      <c r="F227" s="32">
        <v>1</v>
      </c>
      <c r="G227" s="35">
        <v>24</v>
      </c>
      <c r="H227" s="35">
        <v>15.04</v>
      </c>
      <c r="I227" s="1"/>
      <c r="J227" s="1"/>
      <c r="K227" s="1"/>
      <c r="L227" s="1"/>
      <c r="M227" s="1"/>
      <c r="N227" s="1"/>
      <c r="O227" s="1"/>
      <c r="P227" s="1"/>
    </row>
    <row r="228" spans="1:16" ht="15.6" x14ac:dyDescent="0.3">
      <c r="A228" s="32" t="s">
        <v>253</v>
      </c>
      <c r="B228" s="32" t="s">
        <v>16</v>
      </c>
      <c r="C228" s="32" t="s">
        <v>2</v>
      </c>
      <c r="D228" s="33">
        <v>42401</v>
      </c>
      <c r="E228" s="32">
        <v>34</v>
      </c>
      <c r="F228" s="32">
        <v>1</v>
      </c>
      <c r="G228" s="35">
        <v>23</v>
      </c>
      <c r="H228" s="35">
        <v>8.14</v>
      </c>
      <c r="I228" s="1"/>
      <c r="J228" s="1"/>
      <c r="K228" s="1"/>
      <c r="L228" s="1"/>
      <c r="M228" s="1"/>
      <c r="N228" s="1"/>
      <c r="O228" s="1"/>
      <c r="P228" s="1"/>
    </row>
    <row r="229" spans="1:16" ht="15.6" x14ac:dyDescent="0.3">
      <c r="A229" s="32" t="s">
        <v>254</v>
      </c>
      <c r="B229" s="32" t="s">
        <v>14</v>
      </c>
      <c r="C229" s="32" t="s">
        <v>8</v>
      </c>
      <c r="D229" s="33">
        <v>42401</v>
      </c>
      <c r="E229" s="32">
        <v>11</v>
      </c>
      <c r="F229" s="32">
        <v>1</v>
      </c>
      <c r="G229" s="35">
        <v>22</v>
      </c>
      <c r="H229" s="35">
        <v>17.47</v>
      </c>
      <c r="I229" s="1"/>
      <c r="J229" s="1"/>
      <c r="K229" s="1"/>
      <c r="L229" s="1"/>
      <c r="M229" s="1"/>
      <c r="N229" s="1"/>
      <c r="O229" s="1"/>
      <c r="P229" s="1"/>
    </row>
    <row r="230" spans="1:16" ht="15.6" x14ac:dyDescent="0.3">
      <c r="A230" s="32" t="s">
        <v>255</v>
      </c>
      <c r="B230" s="32" t="s">
        <v>10</v>
      </c>
      <c r="C230" s="32" t="s">
        <v>4</v>
      </c>
      <c r="D230" s="33">
        <v>42370</v>
      </c>
      <c r="E230" s="32">
        <v>158</v>
      </c>
      <c r="F230" s="32">
        <v>1</v>
      </c>
      <c r="G230" s="35">
        <v>22</v>
      </c>
      <c r="H230" s="35">
        <v>195.25</v>
      </c>
      <c r="I230" s="1"/>
      <c r="J230" s="1"/>
      <c r="K230" s="1"/>
      <c r="L230" s="1"/>
      <c r="M230" s="1"/>
      <c r="N230" s="1"/>
      <c r="O230" s="1"/>
      <c r="P230" s="1"/>
    </row>
    <row r="231" spans="1:16" ht="15.6" x14ac:dyDescent="0.3">
      <c r="A231" s="32" t="s">
        <v>256</v>
      </c>
      <c r="B231" s="32" t="s">
        <v>16</v>
      </c>
      <c r="C231" s="32" t="s">
        <v>2</v>
      </c>
      <c r="D231" s="33">
        <v>42370</v>
      </c>
      <c r="E231" s="32">
        <v>41</v>
      </c>
      <c r="F231" s="32">
        <v>1</v>
      </c>
      <c r="G231" s="35">
        <v>22</v>
      </c>
      <c r="H231" s="35">
        <v>76.95</v>
      </c>
      <c r="I231" s="1"/>
      <c r="J231" s="1"/>
      <c r="K231" s="1"/>
      <c r="L231" s="1"/>
      <c r="M231" s="1"/>
      <c r="N231" s="1"/>
      <c r="O231" s="1"/>
      <c r="P231" s="1"/>
    </row>
    <row r="232" spans="1:16" ht="15.6" x14ac:dyDescent="0.3">
      <c r="A232" s="32" t="s">
        <v>257</v>
      </c>
      <c r="B232" s="32" t="s">
        <v>16</v>
      </c>
      <c r="C232" s="32" t="s">
        <v>8</v>
      </c>
      <c r="D232" s="33">
        <v>42401</v>
      </c>
      <c r="E232" s="32">
        <v>8</v>
      </c>
      <c r="F232" s="32">
        <v>1</v>
      </c>
      <c r="G232" s="35">
        <v>20.99</v>
      </c>
      <c r="H232" s="35">
        <v>2.21</v>
      </c>
      <c r="I232" s="1"/>
      <c r="J232" s="1"/>
      <c r="K232" s="1"/>
      <c r="L232" s="1"/>
      <c r="M232" s="1"/>
      <c r="N232" s="1"/>
      <c r="O232" s="1"/>
      <c r="P232" s="1"/>
    </row>
    <row r="233" spans="1:16" ht="15.6" x14ac:dyDescent="0.3">
      <c r="A233" s="32" t="s">
        <v>258</v>
      </c>
      <c r="B233" s="32" t="s">
        <v>16</v>
      </c>
      <c r="C233" s="32" t="s">
        <v>8</v>
      </c>
      <c r="D233" s="33">
        <v>42430</v>
      </c>
      <c r="E233" s="32">
        <v>46</v>
      </c>
      <c r="F233" s="32">
        <v>1</v>
      </c>
      <c r="G233" s="35">
        <v>18.61</v>
      </c>
      <c r="H233" s="35">
        <v>61.17</v>
      </c>
      <c r="I233" s="1"/>
      <c r="J233" s="1"/>
      <c r="K233" s="1"/>
      <c r="L233" s="1"/>
      <c r="M233" s="1"/>
      <c r="N233" s="1"/>
      <c r="O233" s="1"/>
      <c r="P233" s="1"/>
    </row>
    <row r="234" spans="1:16" ht="15.6" x14ac:dyDescent="0.3">
      <c r="A234" s="32" t="s">
        <v>259</v>
      </c>
      <c r="B234" s="32" t="s">
        <v>16</v>
      </c>
      <c r="C234" s="32" t="s">
        <v>3</v>
      </c>
      <c r="D234" s="33">
        <v>42401</v>
      </c>
      <c r="E234" s="32">
        <v>116</v>
      </c>
      <c r="F234" s="32">
        <v>1</v>
      </c>
      <c r="G234" s="35">
        <v>18</v>
      </c>
      <c r="H234" s="35">
        <v>61.92</v>
      </c>
      <c r="I234" s="1"/>
      <c r="J234" s="1"/>
      <c r="K234" s="1"/>
      <c r="L234" s="1"/>
      <c r="M234" s="1"/>
      <c r="N234" s="1"/>
      <c r="O234" s="1"/>
      <c r="P234" s="1"/>
    </row>
    <row r="235" spans="1:16" ht="15.6" x14ac:dyDescent="0.3">
      <c r="A235" s="32" t="s">
        <v>260</v>
      </c>
      <c r="B235" s="32" t="s">
        <v>16</v>
      </c>
      <c r="C235" s="32" t="s">
        <v>8</v>
      </c>
      <c r="D235" s="33">
        <v>42401</v>
      </c>
      <c r="E235" s="32">
        <v>25</v>
      </c>
      <c r="F235" s="32">
        <v>1</v>
      </c>
      <c r="G235" s="35">
        <v>18</v>
      </c>
      <c r="H235" s="35">
        <v>21.5</v>
      </c>
      <c r="I235" s="1"/>
      <c r="J235" s="1"/>
      <c r="K235" s="1"/>
      <c r="L235" s="1"/>
      <c r="M235" s="1"/>
      <c r="N235" s="1"/>
      <c r="O235" s="1"/>
      <c r="P235" s="1"/>
    </row>
    <row r="236" spans="1:16" ht="15.6" x14ac:dyDescent="0.3">
      <c r="A236" s="32" t="s">
        <v>261</v>
      </c>
      <c r="B236" s="32" t="s">
        <v>16</v>
      </c>
      <c r="C236" s="32" t="s">
        <v>2</v>
      </c>
      <c r="D236" s="33">
        <v>42430</v>
      </c>
      <c r="E236" s="32">
        <v>33</v>
      </c>
      <c r="F236" s="32">
        <v>1</v>
      </c>
      <c r="G236" s="35">
        <v>17.989999999999998</v>
      </c>
      <c r="H236" s="35">
        <v>39.700000000000003</v>
      </c>
      <c r="I236" s="1"/>
      <c r="J236" s="1"/>
      <c r="K236" s="1"/>
      <c r="L236" s="1"/>
      <c r="M236" s="1"/>
      <c r="N236" s="1"/>
      <c r="O236" s="1"/>
      <c r="P236" s="1"/>
    </row>
    <row r="237" spans="1:16" ht="15.6" x14ac:dyDescent="0.3">
      <c r="A237" s="32" t="s">
        <v>262</v>
      </c>
      <c r="B237" s="32" t="s">
        <v>14</v>
      </c>
      <c r="C237" s="32" t="s">
        <v>8</v>
      </c>
      <c r="D237" s="33">
        <v>42370</v>
      </c>
      <c r="E237" s="32">
        <v>19</v>
      </c>
      <c r="F237" s="32">
        <v>1</v>
      </c>
      <c r="G237" s="35">
        <v>15.5</v>
      </c>
      <c r="H237" s="35">
        <v>30.79</v>
      </c>
      <c r="I237" s="1"/>
      <c r="J237" s="1"/>
      <c r="K237" s="1"/>
      <c r="L237" s="1"/>
      <c r="M237" s="1"/>
      <c r="N237" s="1"/>
      <c r="O237" s="1"/>
      <c r="P237" s="1"/>
    </row>
    <row r="238" spans="1:16" ht="15.6" x14ac:dyDescent="0.3">
      <c r="A238" s="32" t="s">
        <v>263</v>
      </c>
      <c r="B238" s="32" t="s">
        <v>16</v>
      </c>
      <c r="C238" s="32" t="s">
        <v>2</v>
      </c>
      <c r="D238" s="33">
        <v>42401</v>
      </c>
      <c r="E238" s="32">
        <v>76</v>
      </c>
      <c r="F238" s="32">
        <v>1</v>
      </c>
      <c r="G238" s="35">
        <v>15</v>
      </c>
      <c r="H238" s="35">
        <v>49.86</v>
      </c>
      <c r="I238" s="1"/>
      <c r="J238" s="1"/>
      <c r="K238" s="1"/>
      <c r="L238" s="1"/>
      <c r="M238" s="1"/>
      <c r="N238" s="1"/>
      <c r="O238" s="1"/>
      <c r="P238" s="1"/>
    </row>
    <row r="239" spans="1:16" ht="15.6" x14ac:dyDescent="0.3">
      <c r="A239" s="32" t="s">
        <v>264</v>
      </c>
      <c r="B239" s="32" t="s">
        <v>16</v>
      </c>
      <c r="C239" s="32" t="s">
        <v>8</v>
      </c>
      <c r="D239" s="33">
        <v>42430</v>
      </c>
      <c r="E239" s="32">
        <v>8</v>
      </c>
      <c r="F239" s="32">
        <v>1</v>
      </c>
      <c r="G239" s="35">
        <v>14</v>
      </c>
      <c r="H239" s="35">
        <v>6.11</v>
      </c>
      <c r="I239" s="1"/>
      <c r="J239" s="1"/>
      <c r="K239" s="1"/>
      <c r="L239" s="1"/>
      <c r="M239" s="1"/>
      <c r="N239" s="1"/>
      <c r="O239" s="1"/>
      <c r="P239" s="1"/>
    </row>
    <row r="240" spans="1:16" ht="15.6" x14ac:dyDescent="0.3">
      <c r="A240" s="32" t="s">
        <v>265</v>
      </c>
      <c r="B240" s="32" t="s">
        <v>10</v>
      </c>
      <c r="C240" s="32" t="s">
        <v>8</v>
      </c>
      <c r="D240" s="33">
        <v>42401</v>
      </c>
      <c r="E240" s="32">
        <v>12</v>
      </c>
      <c r="F240" s="32">
        <v>1</v>
      </c>
      <c r="G240" s="35">
        <v>12.5</v>
      </c>
      <c r="H240" s="35">
        <v>3.64</v>
      </c>
      <c r="I240" s="1"/>
      <c r="J240" s="1"/>
      <c r="K240" s="1"/>
      <c r="L240" s="1"/>
      <c r="M240" s="1"/>
      <c r="N240" s="1"/>
      <c r="O240" s="1"/>
      <c r="P240" s="1"/>
    </row>
    <row r="241" spans="1:16" ht="15.6" x14ac:dyDescent="0.3">
      <c r="A241" s="32" t="s">
        <v>266</v>
      </c>
      <c r="B241" s="32" t="s">
        <v>13</v>
      </c>
      <c r="C241" s="32" t="s">
        <v>4</v>
      </c>
      <c r="D241" s="33">
        <v>42370</v>
      </c>
      <c r="E241" s="32">
        <v>55</v>
      </c>
      <c r="F241" s="32">
        <v>1</v>
      </c>
      <c r="G241" s="35">
        <v>11.4</v>
      </c>
      <c r="H241" s="35">
        <v>19.82</v>
      </c>
      <c r="I241" s="1"/>
      <c r="J241" s="1"/>
      <c r="K241" s="1"/>
      <c r="L241" s="1"/>
      <c r="M241" s="1"/>
      <c r="N241" s="1"/>
      <c r="O241" s="1"/>
      <c r="P241" s="1"/>
    </row>
    <row r="242" spans="1:16" ht="15.6" x14ac:dyDescent="0.3">
      <c r="A242" s="32" t="s">
        <v>267</v>
      </c>
      <c r="B242" s="32" t="s">
        <v>16</v>
      </c>
      <c r="C242" s="32" t="s">
        <v>8</v>
      </c>
      <c r="D242" s="33">
        <v>42401</v>
      </c>
      <c r="E242" s="32">
        <v>4</v>
      </c>
      <c r="F242" s="32">
        <v>1</v>
      </c>
      <c r="G242" s="35">
        <v>8.5</v>
      </c>
      <c r="H242" s="35">
        <v>0.5</v>
      </c>
      <c r="I242" s="1"/>
      <c r="J242" s="1"/>
      <c r="K242" s="1"/>
      <c r="L242" s="1"/>
      <c r="M242" s="1"/>
      <c r="N242" s="1"/>
      <c r="O242" s="1"/>
      <c r="P242" s="1"/>
    </row>
    <row r="243" spans="1:16" ht="15.6" x14ac:dyDescent="0.3">
      <c r="A243" s="32" t="s">
        <v>268</v>
      </c>
      <c r="B243" s="32" t="s">
        <v>16</v>
      </c>
      <c r="C243" s="32" t="s">
        <v>8</v>
      </c>
      <c r="D243" s="33">
        <v>42401</v>
      </c>
      <c r="E243" s="32">
        <v>4</v>
      </c>
      <c r="F243" s="32">
        <v>1</v>
      </c>
      <c r="G243" s="35">
        <v>8.5</v>
      </c>
      <c r="H243" s="35">
        <v>0.82</v>
      </c>
      <c r="I243" s="1"/>
      <c r="J243" s="1"/>
      <c r="K243" s="1"/>
      <c r="L243" s="1"/>
      <c r="M243" s="1"/>
      <c r="N243" s="1"/>
      <c r="O243" s="1"/>
      <c r="P243" s="1"/>
    </row>
    <row r="244" spans="1:16" ht="15.6" x14ac:dyDescent="0.3">
      <c r="A244" s="32" t="s">
        <v>269</v>
      </c>
      <c r="B244" s="32" t="s">
        <v>13</v>
      </c>
      <c r="C244" s="32" t="s">
        <v>7</v>
      </c>
      <c r="D244" s="33">
        <v>42370</v>
      </c>
      <c r="E244" s="32">
        <v>10</v>
      </c>
      <c r="F244" s="32">
        <v>1</v>
      </c>
      <c r="G244" s="35">
        <v>7.97</v>
      </c>
      <c r="H244" s="35">
        <v>18.89</v>
      </c>
      <c r="I244" s="1"/>
      <c r="J244" s="1"/>
      <c r="K244" s="1"/>
      <c r="L244" s="1"/>
      <c r="M244" s="1"/>
      <c r="N244" s="1"/>
      <c r="O244" s="1"/>
      <c r="P244" s="1"/>
    </row>
    <row r="245" spans="1:16" ht="15.6" x14ac:dyDescent="0.3">
      <c r="A245" s="32" t="s">
        <v>270</v>
      </c>
      <c r="B245" s="32" t="s">
        <v>16</v>
      </c>
      <c r="C245" s="32" t="s">
        <v>3</v>
      </c>
      <c r="D245" s="33">
        <v>42430</v>
      </c>
      <c r="E245" s="32">
        <v>47</v>
      </c>
      <c r="F245" s="32">
        <v>1</v>
      </c>
      <c r="G245" s="35">
        <v>7.97</v>
      </c>
      <c r="H245" s="35">
        <v>25.6</v>
      </c>
      <c r="I245" s="1"/>
      <c r="J245" s="1"/>
      <c r="K245" s="1"/>
      <c r="L245" s="1"/>
      <c r="M245" s="1"/>
      <c r="N245" s="1"/>
      <c r="O245" s="1"/>
      <c r="P245" s="1"/>
    </row>
    <row r="246" spans="1:16" ht="15.6" x14ac:dyDescent="0.3">
      <c r="A246" s="32" t="s">
        <v>271</v>
      </c>
      <c r="B246" s="32" t="s">
        <v>15</v>
      </c>
      <c r="C246" s="32" t="s">
        <v>3</v>
      </c>
      <c r="D246" s="33">
        <v>42430</v>
      </c>
      <c r="E246" s="32">
        <v>31</v>
      </c>
      <c r="F246" s="32">
        <v>1</v>
      </c>
      <c r="G246" s="35">
        <v>7.8</v>
      </c>
      <c r="H246" s="35">
        <v>11</v>
      </c>
      <c r="I246" s="1"/>
      <c r="J246" s="1"/>
      <c r="K246" s="1"/>
      <c r="L246" s="1"/>
      <c r="M246" s="1"/>
      <c r="N246" s="1"/>
      <c r="O246" s="1"/>
      <c r="P246" s="1"/>
    </row>
    <row r="247" spans="1:16" ht="15.6" x14ac:dyDescent="0.3">
      <c r="A247" s="32" t="s">
        <v>272</v>
      </c>
      <c r="B247" s="32" t="s">
        <v>16</v>
      </c>
      <c r="C247" s="32" t="s">
        <v>2</v>
      </c>
      <c r="D247" s="33">
        <v>42370</v>
      </c>
      <c r="E247" s="32">
        <v>108</v>
      </c>
      <c r="F247" s="32">
        <v>1</v>
      </c>
      <c r="G247" s="35">
        <v>5.99</v>
      </c>
      <c r="H247" s="35">
        <v>185.6</v>
      </c>
      <c r="I247" s="1"/>
      <c r="J247" s="1"/>
      <c r="K247" s="1"/>
      <c r="L247" s="1"/>
      <c r="M247" s="1"/>
      <c r="N247" s="1"/>
      <c r="O247" s="1"/>
      <c r="P247" s="1"/>
    </row>
    <row r="248" spans="1:16" ht="15.6" x14ac:dyDescent="0.3">
      <c r="A248" s="32" t="s">
        <v>273</v>
      </c>
      <c r="B248" s="32" t="s">
        <v>10</v>
      </c>
      <c r="C248" s="32" t="s">
        <v>3</v>
      </c>
      <c r="D248" s="33">
        <v>42401</v>
      </c>
      <c r="E248" s="32">
        <v>8</v>
      </c>
      <c r="F248" s="32">
        <v>0</v>
      </c>
      <c r="G248" s="35">
        <v>0</v>
      </c>
      <c r="H248" s="35">
        <v>2.36</v>
      </c>
      <c r="I248" s="1"/>
      <c r="J248" s="1"/>
      <c r="K248" s="1"/>
      <c r="L248" s="1"/>
      <c r="M248" s="1"/>
      <c r="N248" s="1"/>
      <c r="O248" s="1"/>
      <c r="P248" s="1"/>
    </row>
    <row r="249" spans="1:16" ht="15.6" x14ac:dyDescent="0.3">
      <c r="A249" s="32" t="s">
        <v>274</v>
      </c>
      <c r="B249" s="32" t="s">
        <v>16</v>
      </c>
      <c r="C249" s="32" t="s">
        <v>3</v>
      </c>
      <c r="D249" s="33">
        <v>42401</v>
      </c>
      <c r="E249" s="32">
        <v>15</v>
      </c>
      <c r="F249" s="32">
        <v>0</v>
      </c>
      <c r="G249" s="35">
        <v>0</v>
      </c>
      <c r="H249" s="35">
        <v>14.94</v>
      </c>
      <c r="I249" s="1"/>
      <c r="J249" s="1"/>
      <c r="K249" s="1"/>
      <c r="L249" s="1"/>
      <c r="M249" s="1"/>
      <c r="N249" s="1"/>
      <c r="O249" s="1"/>
      <c r="P249" s="1"/>
    </row>
    <row r="250" spans="1:16" ht="15.6" x14ac:dyDescent="0.3">
      <c r="A250" s="32" t="s">
        <v>275</v>
      </c>
      <c r="B250" s="32" t="s">
        <v>10</v>
      </c>
      <c r="C250" s="32" t="s">
        <v>8</v>
      </c>
      <c r="D250" s="33">
        <v>42401</v>
      </c>
      <c r="E250" s="32">
        <v>9</v>
      </c>
      <c r="F250" s="32">
        <v>0</v>
      </c>
      <c r="G250" s="35">
        <v>0</v>
      </c>
      <c r="H250" s="35">
        <v>0.97</v>
      </c>
      <c r="I250" s="1"/>
      <c r="J250" s="1"/>
      <c r="K250" s="1"/>
      <c r="L250" s="1"/>
      <c r="M250" s="1"/>
      <c r="N250" s="1"/>
      <c r="O250" s="1"/>
      <c r="P250" s="1"/>
    </row>
    <row r="251" spans="1:16" ht="15.6" x14ac:dyDescent="0.3">
      <c r="A251" s="32" t="s">
        <v>276</v>
      </c>
      <c r="B251" s="32" t="s">
        <v>16</v>
      </c>
      <c r="C251" s="32" t="s">
        <v>2</v>
      </c>
      <c r="D251" s="33">
        <v>42401</v>
      </c>
      <c r="E251" s="32">
        <v>10</v>
      </c>
      <c r="F251" s="32">
        <v>0</v>
      </c>
      <c r="G251" s="35">
        <v>0</v>
      </c>
      <c r="H251" s="35">
        <v>2.89</v>
      </c>
      <c r="I251" s="1"/>
      <c r="J251" s="1"/>
      <c r="K251" s="1"/>
      <c r="L251" s="1"/>
      <c r="M251" s="1"/>
      <c r="N251" s="1"/>
      <c r="O251" s="1"/>
      <c r="P251" s="1"/>
    </row>
    <row r="252" spans="1:16" ht="15.6" x14ac:dyDescent="0.3">
      <c r="A252" s="32" t="s">
        <v>277</v>
      </c>
      <c r="B252" s="32" t="s">
        <v>16</v>
      </c>
      <c r="C252" s="32" t="s">
        <v>2</v>
      </c>
      <c r="D252" s="33">
        <v>42430</v>
      </c>
      <c r="E252" s="32">
        <v>17</v>
      </c>
      <c r="F252" s="32">
        <v>0</v>
      </c>
      <c r="G252" s="35">
        <v>0</v>
      </c>
      <c r="H252" s="35">
        <v>39.700000000000003</v>
      </c>
      <c r="I252" s="1"/>
      <c r="J252" s="1"/>
      <c r="K252" s="1"/>
      <c r="L252" s="1"/>
      <c r="M252" s="1"/>
      <c r="N252" s="1"/>
      <c r="O252" s="1"/>
      <c r="P252" s="1"/>
    </row>
    <row r="253" spans="1:16" ht="15.6" x14ac:dyDescent="0.3">
      <c r="A253" s="32" t="s">
        <v>278</v>
      </c>
      <c r="B253" s="32" t="s">
        <v>16</v>
      </c>
      <c r="C253" s="32" t="s">
        <v>2</v>
      </c>
      <c r="D253" s="33">
        <v>42401</v>
      </c>
      <c r="E253" s="32">
        <v>32</v>
      </c>
      <c r="F253" s="32">
        <v>0</v>
      </c>
      <c r="G253" s="35">
        <v>0</v>
      </c>
      <c r="H253" s="35">
        <v>8</v>
      </c>
      <c r="I253" s="1"/>
      <c r="J253" s="1"/>
      <c r="K253" s="1"/>
      <c r="L253" s="1"/>
      <c r="M253" s="1"/>
      <c r="N253" s="1"/>
      <c r="O253" s="1"/>
      <c r="P253" s="1"/>
    </row>
    <row r="254" spans="1:16" ht="15.6" x14ac:dyDescent="0.3">
      <c r="A254" s="32" t="s">
        <v>279</v>
      </c>
      <c r="B254" s="32" t="s">
        <v>16</v>
      </c>
      <c r="C254" s="32" t="s">
        <v>2</v>
      </c>
      <c r="D254" s="33">
        <v>42430</v>
      </c>
      <c r="E254" s="32">
        <v>5</v>
      </c>
      <c r="F254" s="32">
        <v>0</v>
      </c>
      <c r="G254" s="35">
        <v>0</v>
      </c>
      <c r="H254" s="35">
        <v>5.92</v>
      </c>
      <c r="I254" s="1"/>
      <c r="J254" s="1"/>
      <c r="K254" s="1"/>
      <c r="L254" s="1"/>
      <c r="M254" s="1"/>
      <c r="N254" s="1"/>
      <c r="O254" s="1"/>
      <c r="P254" s="1"/>
    </row>
    <row r="255" spans="1:16" ht="15.6" x14ac:dyDescent="0.3">
      <c r="A255" s="32" t="s">
        <v>280</v>
      </c>
      <c r="B255" s="32" t="s">
        <v>16</v>
      </c>
      <c r="C255" s="32" t="s">
        <v>2</v>
      </c>
      <c r="D255" s="33">
        <v>42430</v>
      </c>
      <c r="E255" s="32">
        <v>29</v>
      </c>
      <c r="F255" s="32">
        <v>0</v>
      </c>
      <c r="G255" s="35">
        <v>0</v>
      </c>
      <c r="H255" s="35">
        <v>6.88</v>
      </c>
      <c r="I255" s="1"/>
      <c r="J255" s="1"/>
      <c r="K255" s="1"/>
      <c r="L255" s="1"/>
      <c r="M255" s="1"/>
      <c r="N255" s="1"/>
      <c r="O255" s="1"/>
      <c r="P255" s="1"/>
    </row>
    <row r="256" spans="1:16" ht="15.6" x14ac:dyDescent="0.3">
      <c r="A256" s="32" t="s">
        <v>281</v>
      </c>
      <c r="B256" s="32" t="s">
        <v>16</v>
      </c>
      <c r="C256" s="32" t="s">
        <v>2</v>
      </c>
      <c r="D256" s="33">
        <v>42370</v>
      </c>
      <c r="E256" s="32">
        <v>13</v>
      </c>
      <c r="F256" s="32">
        <v>0</v>
      </c>
      <c r="G256" s="35">
        <v>0</v>
      </c>
      <c r="H256" s="35">
        <v>4.2699999999999996</v>
      </c>
      <c r="I256" s="1"/>
      <c r="J256" s="1"/>
      <c r="K256" s="1"/>
      <c r="L256" s="1"/>
      <c r="M256" s="1"/>
      <c r="N256" s="1"/>
      <c r="O256" s="1"/>
      <c r="P256" s="1"/>
    </row>
    <row r="257" spans="1:16" ht="15.6" x14ac:dyDescent="0.3">
      <c r="A257" s="32" t="s">
        <v>282</v>
      </c>
      <c r="B257" s="32" t="s">
        <v>16</v>
      </c>
      <c r="C257" s="32" t="s">
        <v>2</v>
      </c>
      <c r="D257" s="33">
        <v>42401</v>
      </c>
      <c r="E257" s="32">
        <v>6</v>
      </c>
      <c r="F257" s="32">
        <v>0</v>
      </c>
      <c r="G257" s="35">
        <v>0</v>
      </c>
      <c r="H257" s="35">
        <v>7.64</v>
      </c>
      <c r="I257" s="1"/>
      <c r="J257" s="1"/>
      <c r="K257" s="1"/>
      <c r="L257" s="1"/>
      <c r="M257" s="1"/>
      <c r="N257" s="1"/>
      <c r="O257" s="1"/>
      <c r="P257" s="1"/>
    </row>
    <row r="258" spans="1:16" ht="15.6" x14ac:dyDescent="0.3">
      <c r="A258" s="32" t="s">
        <v>283</v>
      </c>
      <c r="B258" s="32" t="s">
        <v>16</v>
      </c>
      <c r="C258" s="32" t="s">
        <v>2</v>
      </c>
      <c r="D258" s="33">
        <v>42430</v>
      </c>
      <c r="E258" s="32">
        <v>22</v>
      </c>
      <c r="F258" s="32">
        <v>0</v>
      </c>
      <c r="G258" s="35">
        <v>0</v>
      </c>
      <c r="H258" s="35">
        <v>5.12</v>
      </c>
      <c r="I258" s="1"/>
      <c r="J258" s="1"/>
      <c r="K258" s="1"/>
      <c r="L258" s="1"/>
      <c r="M258" s="1"/>
      <c r="N258" s="1"/>
      <c r="O258" s="1"/>
      <c r="P258" s="1"/>
    </row>
    <row r="259" spans="1:16" ht="15.6" x14ac:dyDescent="0.3">
      <c r="A259" s="32" t="s">
        <v>284</v>
      </c>
      <c r="B259" s="32" t="s">
        <v>16</v>
      </c>
      <c r="C259" s="32" t="s">
        <v>2</v>
      </c>
      <c r="D259" s="33">
        <v>42370</v>
      </c>
      <c r="E259" s="32">
        <v>46</v>
      </c>
      <c r="F259" s="32">
        <v>0</v>
      </c>
      <c r="G259" s="35">
        <v>0</v>
      </c>
      <c r="H259" s="35">
        <v>51.2</v>
      </c>
      <c r="I259" s="1"/>
      <c r="J259" s="1"/>
      <c r="K259" s="1"/>
      <c r="L259" s="1"/>
      <c r="M259" s="1"/>
      <c r="N259" s="1"/>
      <c r="O259" s="1"/>
      <c r="P259" s="1"/>
    </row>
    <row r="260" spans="1:16" ht="15.6" x14ac:dyDescent="0.3">
      <c r="A260" s="32" t="s">
        <v>285</v>
      </c>
      <c r="B260" s="32" t="s">
        <v>16</v>
      </c>
      <c r="C260" s="32" t="s">
        <v>2</v>
      </c>
      <c r="D260" s="33">
        <v>42430</v>
      </c>
      <c r="E260" s="32">
        <v>23</v>
      </c>
      <c r="F260" s="32">
        <v>0</v>
      </c>
      <c r="G260" s="35">
        <v>0</v>
      </c>
      <c r="H260" s="35">
        <v>16.920000000000002</v>
      </c>
      <c r="I260" s="1"/>
      <c r="J260" s="1"/>
      <c r="K260" s="1"/>
      <c r="L260" s="1"/>
      <c r="M260" s="1"/>
      <c r="N260" s="1"/>
      <c r="O260" s="1"/>
      <c r="P260" s="1"/>
    </row>
    <row r="261" spans="1:16" ht="15.6" x14ac:dyDescent="0.3">
      <c r="A261" s="32" t="s">
        <v>286</v>
      </c>
      <c r="B261" s="32" t="s">
        <v>16</v>
      </c>
      <c r="C261" s="32" t="s">
        <v>2</v>
      </c>
      <c r="D261" s="33">
        <v>42430</v>
      </c>
      <c r="E261" s="32">
        <v>11</v>
      </c>
      <c r="F261" s="32">
        <v>0</v>
      </c>
      <c r="G261" s="35">
        <v>0</v>
      </c>
      <c r="H261" s="35">
        <v>19.899999999999999</v>
      </c>
      <c r="I261" s="1"/>
      <c r="J261" s="1"/>
      <c r="K261" s="1"/>
      <c r="L261" s="1"/>
      <c r="M261" s="1"/>
      <c r="N261" s="1"/>
      <c r="O261" s="1"/>
      <c r="P261" s="1"/>
    </row>
    <row r="262" spans="1:16" ht="15.6" x14ac:dyDescent="0.3">
      <c r="A262" s="32" t="s">
        <v>287</v>
      </c>
      <c r="B262" s="32" t="s">
        <v>16</v>
      </c>
      <c r="C262" s="32" t="s">
        <v>2</v>
      </c>
      <c r="D262" s="33">
        <v>42430</v>
      </c>
      <c r="E262" s="32">
        <v>5</v>
      </c>
      <c r="F262" s="32">
        <v>0</v>
      </c>
      <c r="G262" s="35">
        <v>0</v>
      </c>
      <c r="H262" s="35">
        <v>6.44</v>
      </c>
      <c r="I262" s="1"/>
      <c r="J262" s="1"/>
      <c r="K262" s="1"/>
      <c r="L262" s="1"/>
      <c r="M262" s="1"/>
      <c r="N262" s="1"/>
      <c r="O262" s="1"/>
      <c r="P262" s="1"/>
    </row>
    <row r="263" spans="1:16" ht="15.6" x14ac:dyDescent="0.3">
      <c r="A263" s="32" t="s">
        <v>288</v>
      </c>
      <c r="B263" s="32" t="s">
        <v>10</v>
      </c>
      <c r="C263" s="32" t="s">
        <v>8</v>
      </c>
      <c r="D263" s="33">
        <v>42370</v>
      </c>
      <c r="E263" s="32">
        <v>0</v>
      </c>
      <c r="F263" s="32">
        <v>0</v>
      </c>
      <c r="G263" s="35">
        <v>0</v>
      </c>
      <c r="H263" s="35">
        <v>1.35</v>
      </c>
      <c r="I263" s="1"/>
      <c r="J263" s="1"/>
      <c r="K263" s="1"/>
      <c r="L263" s="1"/>
      <c r="M263" s="1"/>
      <c r="N263" s="1"/>
      <c r="O263" s="1"/>
      <c r="P263" s="1"/>
    </row>
    <row r="264" spans="1:16" ht="15.6" x14ac:dyDescent="0.3">
      <c r="A264" s="32" t="s">
        <v>289</v>
      </c>
      <c r="B264" s="32" t="s">
        <v>16</v>
      </c>
      <c r="C264" s="32" t="s">
        <v>8</v>
      </c>
      <c r="D264" s="33">
        <v>42370</v>
      </c>
      <c r="E264" s="32">
        <v>4</v>
      </c>
      <c r="F264" s="32">
        <v>0</v>
      </c>
      <c r="G264" s="35">
        <v>0</v>
      </c>
      <c r="H264" s="35">
        <v>5.75</v>
      </c>
      <c r="I264" s="1"/>
      <c r="J264" s="1"/>
      <c r="K264" s="1"/>
      <c r="L264" s="1"/>
      <c r="M264" s="1"/>
      <c r="N264" s="1"/>
      <c r="O264" s="1"/>
      <c r="P264" s="1"/>
    </row>
    <row r="265" spans="1:16" ht="15.6" x14ac:dyDescent="0.3">
      <c r="A265" s="32" t="s">
        <v>290</v>
      </c>
      <c r="B265" s="32" t="s">
        <v>16</v>
      </c>
      <c r="C265" s="32" t="s">
        <v>8</v>
      </c>
      <c r="D265" s="33">
        <v>42401</v>
      </c>
      <c r="E265" s="32">
        <v>14</v>
      </c>
      <c r="F265" s="32">
        <v>0</v>
      </c>
      <c r="G265" s="35">
        <v>0</v>
      </c>
      <c r="H265" s="35">
        <v>7.87</v>
      </c>
      <c r="I265" s="1"/>
      <c r="J265" s="1"/>
      <c r="K265" s="1"/>
      <c r="L265" s="1"/>
      <c r="M265" s="1"/>
      <c r="N265" s="1"/>
      <c r="O265" s="1"/>
      <c r="P265" s="1"/>
    </row>
    <row r="266" spans="1:16" ht="15.6" x14ac:dyDescent="0.3">
      <c r="A266" s="32" t="s">
        <v>291</v>
      </c>
      <c r="B266" s="32" t="s">
        <v>16</v>
      </c>
      <c r="C266" s="32" t="s">
        <v>3</v>
      </c>
      <c r="D266" s="33">
        <v>42370</v>
      </c>
      <c r="E266" s="32">
        <v>20</v>
      </c>
      <c r="F266" s="32">
        <v>0</v>
      </c>
      <c r="G266" s="35">
        <v>0</v>
      </c>
      <c r="H266" s="35">
        <v>10.1</v>
      </c>
      <c r="I266" s="1"/>
      <c r="J266" s="1"/>
      <c r="K266" s="1"/>
      <c r="L266" s="1"/>
      <c r="M266" s="1"/>
      <c r="N266" s="1"/>
      <c r="O266" s="1"/>
      <c r="P266" s="1"/>
    </row>
    <row r="267" spans="1:16" ht="15.6" x14ac:dyDescent="0.3">
      <c r="A267" s="32" t="s">
        <v>292</v>
      </c>
      <c r="B267" s="32" t="s">
        <v>16</v>
      </c>
      <c r="C267" s="32" t="s">
        <v>3</v>
      </c>
      <c r="D267" s="33">
        <v>42401</v>
      </c>
      <c r="E267" s="32">
        <v>21</v>
      </c>
      <c r="F267" s="32">
        <v>0</v>
      </c>
      <c r="G267" s="35">
        <v>0</v>
      </c>
      <c r="H267" s="35">
        <v>26.08</v>
      </c>
      <c r="I267" s="1"/>
      <c r="J267" s="1"/>
      <c r="K267" s="1"/>
      <c r="L267" s="1"/>
      <c r="M267" s="1"/>
      <c r="N267" s="1"/>
      <c r="O267" s="1"/>
      <c r="P267" s="1"/>
    </row>
    <row r="268" spans="1:16" ht="15.6" x14ac:dyDescent="0.3">
      <c r="A268" s="32" t="s">
        <v>293</v>
      </c>
      <c r="B268" s="32" t="s">
        <v>16</v>
      </c>
      <c r="C268" s="32" t="s">
        <v>3</v>
      </c>
      <c r="D268" s="33">
        <v>42430</v>
      </c>
      <c r="E268" s="32">
        <v>15</v>
      </c>
      <c r="F268" s="32">
        <v>0</v>
      </c>
      <c r="G268" s="35">
        <v>0</v>
      </c>
      <c r="H268" s="35">
        <v>13.25</v>
      </c>
      <c r="I268" s="1"/>
      <c r="J268" s="1"/>
      <c r="K268" s="1"/>
      <c r="L268" s="1"/>
      <c r="M268" s="1"/>
      <c r="N268" s="1"/>
      <c r="O268" s="1"/>
      <c r="P268" s="1"/>
    </row>
    <row r="269" spans="1:16" ht="15.6" x14ac:dyDescent="0.3">
      <c r="A269" s="32" t="s">
        <v>294</v>
      </c>
      <c r="B269" s="32" t="s">
        <v>14</v>
      </c>
      <c r="C269" s="32" t="s">
        <v>8</v>
      </c>
      <c r="D269" s="33">
        <v>42370</v>
      </c>
      <c r="E269" s="32">
        <v>4</v>
      </c>
      <c r="F269" s="32">
        <v>0</v>
      </c>
      <c r="G269" s="35">
        <v>0</v>
      </c>
      <c r="H269" s="35">
        <v>1.58</v>
      </c>
      <c r="I269" s="1"/>
      <c r="J269" s="1"/>
      <c r="K269" s="1"/>
      <c r="L269" s="1"/>
      <c r="M269" s="1"/>
      <c r="N269" s="1"/>
      <c r="O269" s="1"/>
      <c r="P269" s="1"/>
    </row>
    <row r="270" spans="1:16" ht="15.6" x14ac:dyDescent="0.3">
      <c r="A270" s="32" t="s">
        <v>295</v>
      </c>
      <c r="B270" s="32" t="s">
        <v>14</v>
      </c>
      <c r="C270" s="32" t="s">
        <v>8</v>
      </c>
      <c r="D270" s="33">
        <v>42430</v>
      </c>
      <c r="E270" s="32">
        <v>139</v>
      </c>
      <c r="F270" s="32">
        <v>0</v>
      </c>
      <c r="G270" s="35">
        <v>0</v>
      </c>
      <c r="H270" s="35">
        <v>50.34</v>
      </c>
      <c r="I270" s="1"/>
      <c r="J270" s="1"/>
      <c r="K270" s="1"/>
      <c r="L270" s="1"/>
      <c r="M270" s="1"/>
      <c r="N270" s="1"/>
      <c r="O270" s="1"/>
      <c r="P270" s="1"/>
    </row>
    <row r="271" spans="1:16" ht="15.6" x14ac:dyDescent="0.3">
      <c r="A271" s="32" t="s">
        <v>296</v>
      </c>
      <c r="B271" s="32" t="s">
        <v>10</v>
      </c>
      <c r="C271" s="32" t="s">
        <v>6</v>
      </c>
      <c r="D271" s="33">
        <v>42430</v>
      </c>
      <c r="E271" s="32">
        <v>13</v>
      </c>
      <c r="F271" s="32">
        <v>0</v>
      </c>
      <c r="G271" s="35">
        <v>0</v>
      </c>
      <c r="H271" s="35">
        <v>2.27</v>
      </c>
      <c r="I271" s="1"/>
      <c r="J271" s="1"/>
      <c r="K271" s="1"/>
      <c r="L271" s="1"/>
      <c r="M271" s="1"/>
      <c r="N271" s="1"/>
      <c r="O271" s="1"/>
      <c r="P271" s="1"/>
    </row>
    <row r="272" spans="1:16" ht="15.6" x14ac:dyDescent="0.3">
      <c r="A272" s="32" t="s">
        <v>297</v>
      </c>
      <c r="B272" s="32" t="s">
        <v>10</v>
      </c>
      <c r="C272" s="32" t="s">
        <v>8</v>
      </c>
      <c r="D272" s="33">
        <v>42430</v>
      </c>
      <c r="E272" s="32">
        <v>51</v>
      </c>
      <c r="F272" s="32">
        <v>0</v>
      </c>
      <c r="G272" s="35">
        <v>0</v>
      </c>
      <c r="H272" s="35">
        <v>73.72</v>
      </c>
      <c r="I272" s="1"/>
      <c r="J272" s="1"/>
      <c r="K272" s="1"/>
      <c r="L272" s="1"/>
      <c r="M272" s="1"/>
      <c r="N272" s="1"/>
      <c r="O272" s="1"/>
      <c r="P272" s="1"/>
    </row>
    <row r="273" spans="1:16" ht="15.6" x14ac:dyDescent="0.3">
      <c r="A273" s="32" t="s">
        <v>298</v>
      </c>
      <c r="B273" s="32" t="s">
        <v>10</v>
      </c>
      <c r="C273" s="32" t="s">
        <v>4</v>
      </c>
      <c r="D273" s="33">
        <v>42401</v>
      </c>
      <c r="E273" s="32">
        <v>110</v>
      </c>
      <c r="F273" s="32">
        <v>0</v>
      </c>
      <c r="G273" s="35">
        <v>0</v>
      </c>
      <c r="H273" s="35">
        <v>123.16</v>
      </c>
      <c r="I273" s="1"/>
      <c r="J273" s="1"/>
      <c r="K273" s="1"/>
      <c r="L273" s="1"/>
      <c r="M273" s="1"/>
      <c r="N273" s="1"/>
      <c r="O273" s="1"/>
      <c r="P273" s="1"/>
    </row>
    <row r="274" spans="1:16" ht="15.6" x14ac:dyDescent="0.3">
      <c r="A274" s="32" t="s">
        <v>299</v>
      </c>
      <c r="B274" s="32" t="s">
        <v>16</v>
      </c>
      <c r="C274" s="32" t="s">
        <v>3</v>
      </c>
      <c r="D274" s="33">
        <v>42370</v>
      </c>
      <c r="E274" s="32">
        <v>0</v>
      </c>
      <c r="F274" s="32">
        <v>0</v>
      </c>
      <c r="G274" s="35">
        <v>0</v>
      </c>
      <c r="H274" s="35">
        <v>3.68</v>
      </c>
      <c r="I274" s="1"/>
      <c r="J274" s="1"/>
      <c r="K274" s="1"/>
      <c r="L274" s="1"/>
      <c r="M274" s="1"/>
      <c r="N274" s="1"/>
      <c r="O274" s="1"/>
      <c r="P274" s="1"/>
    </row>
    <row r="275" spans="1:16" ht="15.6" x14ac:dyDescent="0.3">
      <c r="A275" s="32" t="s">
        <v>300</v>
      </c>
      <c r="B275" s="32" t="s">
        <v>16</v>
      </c>
      <c r="C275" s="32" t="s">
        <v>3</v>
      </c>
      <c r="D275" s="33">
        <v>42401</v>
      </c>
      <c r="E275" s="32">
        <v>21</v>
      </c>
      <c r="F275" s="32">
        <v>0</v>
      </c>
      <c r="G275" s="35">
        <v>0</v>
      </c>
      <c r="H275" s="35">
        <v>5.64</v>
      </c>
      <c r="I275" s="1"/>
      <c r="J275" s="1"/>
      <c r="K275" s="1"/>
      <c r="L275" s="1"/>
      <c r="M275" s="1"/>
      <c r="N275" s="1"/>
      <c r="O275" s="1"/>
      <c r="P275" s="1"/>
    </row>
    <row r="276" spans="1:16" ht="15.6" x14ac:dyDescent="0.3">
      <c r="A276" s="32" t="s">
        <v>301</v>
      </c>
      <c r="B276" s="32" t="s">
        <v>16</v>
      </c>
      <c r="C276" s="32" t="s">
        <v>3</v>
      </c>
      <c r="D276" s="33">
        <v>42370</v>
      </c>
      <c r="E276" s="32">
        <v>3</v>
      </c>
      <c r="F276" s="32">
        <v>0</v>
      </c>
      <c r="G276" s="35">
        <v>0</v>
      </c>
      <c r="H276" s="35">
        <v>10.28</v>
      </c>
      <c r="I276" s="1"/>
      <c r="J276" s="1"/>
      <c r="K276" s="1"/>
      <c r="L276" s="1"/>
      <c r="M276" s="1"/>
      <c r="N276" s="1"/>
      <c r="O276" s="1"/>
      <c r="P276" s="1"/>
    </row>
    <row r="277" spans="1:16" ht="15.6" x14ac:dyDescent="0.3">
      <c r="A277" s="32" t="s">
        <v>302</v>
      </c>
      <c r="B277" s="32" t="s">
        <v>16</v>
      </c>
      <c r="C277" s="32" t="s">
        <v>3</v>
      </c>
      <c r="D277" s="33">
        <v>42430</v>
      </c>
      <c r="E277" s="32">
        <v>19</v>
      </c>
      <c r="F277" s="32">
        <v>0</v>
      </c>
      <c r="G277" s="35">
        <v>0</v>
      </c>
      <c r="H277" s="35">
        <v>39.049999999999997</v>
      </c>
      <c r="I277" s="1"/>
      <c r="J277" s="1"/>
      <c r="K277" s="1"/>
      <c r="L277" s="1"/>
      <c r="M277" s="1"/>
      <c r="N277" s="1"/>
      <c r="O277" s="1"/>
      <c r="P277" s="1"/>
    </row>
    <row r="278" spans="1:16" ht="15.6" x14ac:dyDescent="0.3">
      <c r="A278" s="32" t="s">
        <v>303</v>
      </c>
      <c r="B278" s="32" t="s">
        <v>10</v>
      </c>
      <c r="C278" s="32" t="s">
        <v>4</v>
      </c>
      <c r="D278" s="33">
        <v>42401</v>
      </c>
      <c r="E278" s="32">
        <v>17</v>
      </c>
      <c r="F278" s="32">
        <v>0</v>
      </c>
      <c r="G278" s="35">
        <v>0</v>
      </c>
      <c r="H278" s="35">
        <v>1.9</v>
      </c>
      <c r="I278" s="1"/>
      <c r="J278" s="1"/>
      <c r="K278" s="1"/>
      <c r="L278" s="1"/>
      <c r="M278" s="1"/>
      <c r="N278" s="1"/>
      <c r="O278" s="1"/>
      <c r="P278" s="1"/>
    </row>
    <row r="279" spans="1:16" ht="15.6" x14ac:dyDescent="0.3">
      <c r="A279" s="32" t="s">
        <v>304</v>
      </c>
      <c r="B279" s="32" t="s">
        <v>10</v>
      </c>
      <c r="C279" s="32" t="s">
        <v>4</v>
      </c>
      <c r="D279" s="33">
        <v>42430</v>
      </c>
      <c r="E279" s="32">
        <v>8</v>
      </c>
      <c r="F279" s="32">
        <v>0</v>
      </c>
      <c r="G279" s="35">
        <v>0</v>
      </c>
      <c r="H279" s="35">
        <v>1.53</v>
      </c>
      <c r="I279" s="1"/>
      <c r="J279" s="1"/>
      <c r="K279" s="1"/>
      <c r="L279" s="1"/>
      <c r="M279" s="1"/>
      <c r="N279" s="1"/>
      <c r="O279" s="1"/>
      <c r="P279" s="1"/>
    </row>
    <row r="280" spans="1:16" ht="15.6" x14ac:dyDescent="0.3">
      <c r="A280" s="32" t="s">
        <v>305</v>
      </c>
      <c r="B280" s="32" t="s">
        <v>16</v>
      </c>
      <c r="C280" s="32" t="s">
        <v>4</v>
      </c>
      <c r="D280" s="33">
        <v>42430</v>
      </c>
      <c r="E280" s="32">
        <v>44</v>
      </c>
      <c r="F280" s="32">
        <v>0</v>
      </c>
      <c r="G280" s="35">
        <v>0</v>
      </c>
      <c r="H280" s="35">
        <v>18.03</v>
      </c>
      <c r="I280" s="1"/>
      <c r="J280" s="1"/>
      <c r="K280" s="1"/>
      <c r="L280" s="1"/>
      <c r="M280" s="1"/>
      <c r="N280" s="1"/>
      <c r="O280" s="1"/>
      <c r="P280" s="1"/>
    </row>
    <row r="281" spans="1:16" ht="15.6" x14ac:dyDescent="0.3">
      <c r="A281" s="32" t="s">
        <v>306</v>
      </c>
      <c r="B281" s="32" t="s">
        <v>10</v>
      </c>
      <c r="C281" s="32" t="s">
        <v>4</v>
      </c>
      <c r="D281" s="33">
        <v>42370</v>
      </c>
      <c r="E281" s="32">
        <v>93</v>
      </c>
      <c r="F281" s="32">
        <v>0</v>
      </c>
      <c r="G281" s="35">
        <v>0</v>
      </c>
      <c r="H281" s="35">
        <v>27.55</v>
      </c>
      <c r="I281" s="1"/>
      <c r="J281" s="1"/>
      <c r="K281" s="1"/>
      <c r="L281" s="1"/>
      <c r="M281" s="1"/>
      <c r="N281" s="1"/>
      <c r="O281" s="1"/>
      <c r="P281" s="1"/>
    </row>
    <row r="282" spans="1:16" ht="15.6" x14ac:dyDescent="0.3">
      <c r="A282" s="32" t="s">
        <v>307</v>
      </c>
      <c r="B282" s="32" t="s">
        <v>10</v>
      </c>
      <c r="C282" s="32" t="s">
        <v>4</v>
      </c>
      <c r="D282" s="33">
        <v>42401</v>
      </c>
      <c r="E282" s="32">
        <v>7</v>
      </c>
      <c r="F282" s="32">
        <v>0</v>
      </c>
      <c r="G282" s="35">
        <v>0</v>
      </c>
      <c r="H282" s="35">
        <v>18.5</v>
      </c>
      <c r="I282" s="1"/>
      <c r="J282" s="1"/>
      <c r="K282" s="1"/>
      <c r="L282" s="1"/>
      <c r="M282" s="1"/>
      <c r="N282" s="1"/>
      <c r="O282" s="1"/>
      <c r="P282" s="1"/>
    </row>
    <row r="283" spans="1:16" ht="15.6" x14ac:dyDescent="0.3">
      <c r="A283" s="32" t="s">
        <v>308</v>
      </c>
      <c r="B283" s="32" t="s">
        <v>16</v>
      </c>
      <c r="C283" s="32" t="s">
        <v>8</v>
      </c>
      <c r="D283" s="33">
        <v>42370</v>
      </c>
      <c r="E283" s="32">
        <v>36</v>
      </c>
      <c r="F283" s="32">
        <v>0</v>
      </c>
      <c r="G283" s="35">
        <v>0</v>
      </c>
      <c r="H283" s="35">
        <v>53.66</v>
      </c>
      <c r="I283" s="1"/>
      <c r="J283" s="1"/>
      <c r="K283" s="1"/>
      <c r="L283" s="1"/>
      <c r="M283" s="1"/>
      <c r="N283" s="1"/>
      <c r="O283" s="1"/>
      <c r="P283" s="1"/>
    </row>
    <row r="284" spans="1:16" ht="15.6" x14ac:dyDescent="0.3">
      <c r="A284" s="32" t="s">
        <v>309</v>
      </c>
      <c r="B284" s="32" t="s">
        <v>16</v>
      </c>
      <c r="C284" s="32" t="s">
        <v>3</v>
      </c>
      <c r="D284" s="33">
        <v>42370</v>
      </c>
      <c r="E284" s="32">
        <v>3</v>
      </c>
      <c r="F284" s="32">
        <v>0</v>
      </c>
      <c r="G284" s="35">
        <v>0</v>
      </c>
      <c r="H284" s="35">
        <v>4.25</v>
      </c>
      <c r="I284" s="1"/>
      <c r="J284" s="1"/>
      <c r="K284" s="1"/>
      <c r="L284" s="1"/>
      <c r="M284" s="1"/>
      <c r="N284" s="1"/>
      <c r="O284" s="1"/>
      <c r="P284" s="1"/>
    </row>
    <row r="285" spans="1:16" ht="15.6" x14ac:dyDescent="0.3">
      <c r="A285" s="32" t="s">
        <v>310</v>
      </c>
      <c r="B285" s="32" t="s">
        <v>14</v>
      </c>
      <c r="C285" s="32" t="s">
        <v>8</v>
      </c>
      <c r="D285" s="33">
        <v>42370</v>
      </c>
      <c r="E285" s="32">
        <v>8</v>
      </c>
      <c r="F285" s="32">
        <v>0</v>
      </c>
      <c r="G285" s="35">
        <v>0</v>
      </c>
      <c r="H285" s="35">
        <v>6.08</v>
      </c>
      <c r="I285" s="1"/>
      <c r="J285" s="1"/>
      <c r="K285" s="1"/>
      <c r="L285" s="1"/>
      <c r="M285" s="1"/>
      <c r="N285" s="1"/>
      <c r="O285" s="1"/>
      <c r="P285" s="1"/>
    </row>
    <row r="286" spans="1:16" ht="15.6" x14ac:dyDescent="0.3">
      <c r="A286" s="32" t="s">
        <v>311</v>
      </c>
      <c r="B286" s="32" t="s">
        <v>14</v>
      </c>
      <c r="C286" s="32" t="s">
        <v>8</v>
      </c>
      <c r="D286" s="33">
        <v>42370</v>
      </c>
      <c r="E286" s="32">
        <v>24</v>
      </c>
      <c r="F286" s="32">
        <v>0</v>
      </c>
      <c r="G286" s="35">
        <v>0</v>
      </c>
      <c r="H286" s="35">
        <v>40.4</v>
      </c>
      <c r="I286" s="1"/>
      <c r="J286" s="1"/>
      <c r="K286" s="1"/>
      <c r="L286" s="1"/>
      <c r="M286" s="1"/>
      <c r="N286" s="1"/>
      <c r="O286" s="1"/>
      <c r="P286" s="1"/>
    </row>
    <row r="287" spans="1:16" ht="15.6" x14ac:dyDescent="0.3">
      <c r="A287" s="32" t="s">
        <v>312</v>
      </c>
      <c r="B287" s="32" t="s">
        <v>14</v>
      </c>
      <c r="C287" s="32" t="s">
        <v>8</v>
      </c>
      <c r="D287" s="33">
        <v>42370</v>
      </c>
      <c r="E287" s="32">
        <v>23</v>
      </c>
      <c r="F287" s="32">
        <v>0</v>
      </c>
      <c r="G287" s="35">
        <v>0</v>
      </c>
      <c r="H287" s="35">
        <v>17.760000000000002</v>
      </c>
      <c r="I287" s="1"/>
      <c r="J287" s="1"/>
      <c r="K287" s="1"/>
      <c r="L287" s="1"/>
      <c r="M287" s="1"/>
      <c r="N287" s="1"/>
      <c r="O287" s="1"/>
      <c r="P287" s="1"/>
    </row>
    <row r="288" spans="1:16" ht="15.6" x14ac:dyDescent="0.3">
      <c r="A288" s="32" t="s">
        <v>313</v>
      </c>
      <c r="B288" s="32" t="s">
        <v>14</v>
      </c>
      <c r="C288" s="32" t="s">
        <v>8</v>
      </c>
      <c r="D288" s="33">
        <v>42401</v>
      </c>
      <c r="E288" s="32">
        <v>12</v>
      </c>
      <c r="F288" s="32">
        <v>0</v>
      </c>
      <c r="G288" s="35">
        <v>0</v>
      </c>
      <c r="H288" s="35">
        <v>12.76</v>
      </c>
      <c r="I288" s="1"/>
      <c r="J288" s="1"/>
      <c r="K288" s="1"/>
      <c r="L288" s="1"/>
      <c r="M288" s="1"/>
      <c r="N288" s="1"/>
      <c r="O288" s="1"/>
      <c r="P288" s="1"/>
    </row>
    <row r="289" spans="1:16" ht="15.6" x14ac:dyDescent="0.3">
      <c r="A289" s="32" t="s">
        <v>314</v>
      </c>
      <c r="B289" s="32" t="s">
        <v>14</v>
      </c>
      <c r="C289" s="32" t="s">
        <v>8</v>
      </c>
      <c r="D289" s="33">
        <v>42370</v>
      </c>
      <c r="E289" s="32">
        <v>129</v>
      </c>
      <c r="F289" s="32">
        <v>0</v>
      </c>
      <c r="G289" s="35">
        <v>0</v>
      </c>
      <c r="H289" s="35">
        <v>246.62</v>
      </c>
      <c r="I289" s="1"/>
      <c r="J289" s="1"/>
      <c r="K289" s="1"/>
      <c r="L289" s="1"/>
      <c r="M289" s="1"/>
      <c r="N289" s="1"/>
      <c r="O289" s="1"/>
      <c r="P289" s="1"/>
    </row>
    <row r="290" spans="1:16" ht="15.6" x14ac:dyDescent="0.3">
      <c r="A290" s="32" t="s">
        <v>315</v>
      </c>
      <c r="B290" s="32" t="s">
        <v>14</v>
      </c>
      <c r="C290" s="32" t="s">
        <v>8</v>
      </c>
      <c r="D290" s="33">
        <v>42430</v>
      </c>
      <c r="E290" s="32">
        <v>6</v>
      </c>
      <c r="F290" s="32">
        <v>0</v>
      </c>
      <c r="G290" s="35">
        <v>0</v>
      </c>
      <c r="H290" s="35">
        <v>9.3699999999999992</v>
      </c>
      <c r="I290" s="1"/>
      <c r="J290" s="1"/>
      <c r="K290" s="1"/>
      <c r="L290" s="1"/>
      <c r="M290" s="1"/>
      <c r="N290" s="1"/>
      <c r="O290" s="1"/>
      <c r="P290" s="1"/>
    </row>
    <row r="291" spans="1:16" ht="15.6" x14ac:dyDescent="0.3">
      <c r="A291" s="32" t="s">
        <v>316</v>
      </c>
      <c r="B291" s="32" t="s">
        <v>10</v>
      </c>
      <c r="C291" s="32" t="s">
        <v>4</v>
      </c>
      <c r="D291" s="33">
        <v>42370</v>
      </c>
      <c r="E291" s="32">
        <v>37</v>
      </c>
      <c r="F291" s="32">
        <v>0</v>
      </c>
      <c r="G291" s="35">
        <v>0</v>
      </c>
      <c r="H291" s="35">
        <v>42.4</v>
      </c>
      <c r="I291" s="1"/>
      <c r="J291" s="1"/>
      <c r="K291" s="1"/>
      <c r="L291" s="1"/>
      <c r="M291" s="1"/>
      <c r="N291" s="1"/>
      <c r="O291" s="1"/>
      <c r="P291" s="1"/>
    </row>
    <row r="292" spans="1:16" ht="15.6" x14ac:dyDescent="0.3">
      <c r="A292" s="32" t="s">
        <v>317</v>
      </c>
      <c r="B292" s="32" t="s">
        <v>16</v>
      </c>
      <c r="C292" s="32" t="s">
        <v>8</v>
      </c>
      <c r="D292" s="33">
        <v>42430</v>
      </c>
      <c r="E292" s="32">
        <v>41</v>
      </c>
      <c r="F292" s="32">
        <v>0</v>
      </c>
      <c r="G292" s="35">
        <v>0</v>
      </c>
      <c r="H292" s="35">
        <v>44.58</v>
      </c>
      <c r="I292" s="1"/>
      <c r="J292" s="1"/>
      <c r="K292" s="1"/>
      <c r="L292" s="1"/>
      <c r="M292" s="1"/>
      <c r="N292" s="1"/>
      <c r="O292" s="1"/>
      <c r="P292" s="1"/>
    </row>
    <row r="293" spans="1:16" ht="15.6" x14ac:dyDescent="0.3">
      <c r="A293" s="32" t="s">
        <v>318</v>
      </c>
      <c r="B293" s="32" t="s">
        <v>10</v>
      </c>
      <c r="C293" s="32" t="s">
        <v>8</v>
      </c>
      <c r="D293" s="33">
        <v>42370</v>
      </c>
      <c r="E293" s="32">
        <v>107</v>
      </c>
      <c r="F293" s="32">
        <v>0</v>
      </c>
      <c r="G293" s="35">
        <v>0</v>
      </c>
      <c r="H293" s="35">
        <v>90.91</v>
      </c>
      <c r="I293" s="1"/>
      <c r="J293" s="1"/>
      <c r="K293" s="1"/>
      <c r="L293" s="1"/>
      <c r="M293" s="1"/>
      <c r="N293" s="1"/>
      <c r="O293" s="1"/>
      <c r="P293" s="1"/>
    </row>
    <row r="294" spans="1:16" ht="15.6" x14ac:dyDescent="0.3">
      <c r="A294" s="32" t="s">
        <v>319</v>
      </c>
      <c r="B294" s="32" t="s">
        <v>10</v>
      </c>
      <c r="C294" s="32" t="s">
        <v>4</v>
      </c>
      <c r="D294" s="33">
        <v>42430</v>
      </c>
      <c r="E294" s="32">
        <v>39</v>
      </c>
      <c r="F294" s="32">
        <v>0</v>
      </c>
      <c r="G294" s="35">
        <v>0</v>
      </c>
      <c r="H294" s="35">
        <v>100.64</v>
      </c>
      <c r="I294" s="1"/>
      <c r="J294" s="1"/>
      <c r="K294" s="1"/>
      <c r="L294" s="1"/>
      <c r="M294" s="1"/>
      <c r="N294" s="1"/>
      <c r="O294" s="1"/>
      <c r="P294" s="1"/>
    </row>
    <row r="295" spans="1:16" ht="15.6" x14ac:dyDescent="0.3">
      <c r="A295" s="32" t="s">
        <v>320</v>
      </c>
      <c r="B295" s="32" t="s">
        <v>10</v>
      </c>
      <c r="C295" s="32" t="s">
        <v>8</v>
      </c>
      <c r="D295" s="33">
        <v>42370</v>
      </c>
      <c r="E295" s="32">
        <v>55</v>
      </c>
      <c r="F295" s="32">
        <v>0</v>
      </c>
      <c r="G295" s="35">
        <v>0</v>
      </c>
      <c r="H295" s="35">
        <v>100.43</v>
      </c>
      <c r="I295" s="1"/>
      <c r="J295" s="1"/>
      <c r="K295" s="1"/>
      <c r="L295" s="1"/>
      <c r="M295" s="1"/>
      <c r="N295" s="1"/>
      <c r="O295" s="1"/>
      <c r="P295" s="1"/>
    </row>
    <row r="296" spans="1:16" ht="15.6" x14ac:dyDescent="0.3">
      <c r="A296" s="32" t="s">
        <v>321</v>
      </c>
      <c r="B296" s="32" t="s">
        <v>15</v>
      </c>
      <c r="C296" s="32" t="s">
        <v>3</v>
      </c>
      <c r="D296" s="33">
        <v>42430</v>
      </c>
      <c r="E296" s="32">
        <v>32</v>
      </c>
      <c r="F296" s="32">
        <v>0</v>
      </c>
      <c r="G296" s="35">
        <v>0</v>
      </c>
      <c r="H296" s="35">
        <v>16.14</v>
      </c>
      <c r="I296" s="1"/>
      <c r="J296" s="1"/>
      <c r="K296" s="1"/>
      <c r="L296" s="1"/>
      <c r="M296" s="1"/>
      <c r="N296" s="1"/>
      <c r="O296" s="1"/>
      <c r="P296" s="1"/>
    </row>
    <row r="297" spans="1:16" ht="15.6" x14ac:dyDescent="0.3">
      <c r="A297" s="32" t="s">
        <v>322</v>
      </c>
      <c r="B297" s="32" t="s">
        <v>10</v>
      </c>
      <c r="C297" s="32" t="s">
        <v>8</v>
      </c>
      <c r="D297" s="33">
        <v>42401</v>
      </c>
      <c r="E297" s="32">
        <v>74</v>
      </c>
      <c r="F297" s="32">
        <v>0</v>
      </c>
      <c r="G297" s="35">
        <v>0</v>
      </c>
      <c r="H297" s="35">
        <v>58.31</v>
      </c>
      <c r="I297" s="1"/>
      <c r="J297" s="1"/>
      <c r="K297" s="1"/>
      <c r="L297" s="1"/>
      <c r="M297" s="1"/>
      <c r="N297" s="1"/>
      <c r="O297" s="1"/>
      <c r="P297" s="1"/>
    </row>
    <row r="298" spans="1:16" ht="15.6" x14ac:dyDescent="0.3">
      <c r="A298" s="32" t="s">
        <v>323</v>
      </c>
      <c r="B298" s="32" t="s">
        <v>10</v>
      </c>
      <c r="C298" s="32" t="s">
        <v>4</v>
      </c>
      <c r="D298" s="33">
        <v>42430</v>
      </c>
      <c r="E298" s="32">
        <v>46</v>
      </c>
      <c r="F298" s="32">
        <v>0</v>
      </c>
      <c r="G298" s="35">
        <v>0</v>
      </c>
      <c r="H298" s="35">
        <v>53.02</v>
      </c>
      <c r="I298" s="1"/>
      <c r="J298" s="1"/>
      <c r="K298" s="1"/>
      <c r="L298" s="1"/>
      <c r="M298" s="1"/>
      <c r="N298" s="1"/>
      <c r="O298" s="1"/>
      <c r="P298" s="1"/>
    </row>
    <row r="299" spans="1:16" ht="15.6" x14ac:dyDescent="0.3">
      <c r="A299" s="32" t="s">
        <v>324</v>
      </c>
      <c r="B299" s="32" t="s">
        <v>16</v>
      </c>
      <c r="C299" s="32" t="s">
        <v>8</v>
      </c>
      <c r="D299" s="33">
        <v>42430</v>
      </c>
      <c r="E299" s="32">
        <v>83</v>
      </c>
      <c r="F299" s="32">
        <v>0</v>
      </c>
      <c r="G299" s="35">
        <v>0</v>
      </c>
      <c r="H299" s="35">
        <v>60.2</v>
      </c>
      <c r="I299" s="1"/>
      <c r="J299" s="1"/>
      <c r="K299" s="1"/>
      <c r="L299" s="1"/>
      <c r="M299" s="1"/>
      <c r="N299" s="1"/>
      <c r="O299" s="1"/>
      <c r="P299" s="1"/>
    </row>
    <row r="300" spans="1:16" ht="15.6" x14ac:dyDescent="0.3">
      <c r="A300" s="32" t="s">
        <v>325</v>
      </c>
      <c r="B300" s="32" t="s">
        <v>13</v>
      </c>
      <c r="C300" s="32" t="s">
        <v>4</v>
      </c>
      <c r="D300" s="33">
        <v>42370</v>
      </c>
      <c r="E300" s="32">
        <v>13</v>
      </c>
      <c r="F300" s="32">
        <v>0</v>
      </c>
      <c r="G300" s="35">
        <v>0</v>
      </c>
      <c r="H300" s="35">
        <v>26.21</v>
      </c>
      <c r="I300" s="1"/>
      <c r="J300" s="1"/>
      <c r="K300" s="1"/>
      <c r="L300" s="1"/>
      <c r="M300" s="1"/>
      <c r="N300" s="1"/>
      <c r="O300" s="1"/>
      <c r="P300" s="1"/>
    </row>
    <row r="301" spans="1:16" ht="15.6" x14ac:dyDescent="0.3">
      <c r="A301" s="32" t="s">
        <v>326</v>
      </c>
      <c r="B301" s="32" t="s">
        <v>14</v>
      </c>
      <c r="C301" s="32" t="s">
        <v>8</v>
      </c>
      <c r="D301" s="33">
        <v>42401</v>
      </c>
      <c r="E301" s="32">
        <v>41</v>
      </c>
      <c r="F301" s="32">
        <v>0</v>
      </c>
      <c r="G301" s="35">
        <v>0</v>
      </c>
      <c r="H301" s="35">
        <v>54.97</v>
      </c>
      <c r="I301" s="1"/>
      <c r="J301" s="1"/>
      <c r="K301" s="1"/>
      <c r="L301" s="1"/>
      <c r="M301" s="1"/>
      <c r="N301" s="1"/>
      <c r="O301" s="1"/>
      <c r="P301" s="1"/>
    </row>
    <row r="302" spans="1:16" ht="15.6" x14ac:dyDescent="0.3">
      <c r="A302" s="32" t="s">
        <v>327</v>
      </c>
      <c r="B302" s="32" t="s">
        <v>16</v>
      </c>
      <c r="C302" s="32" t="s">
        <v>8</v>
      </c>
      <c r="D302" s="33">
        <v>42401</v>
      </c>
      <c r="E302" s="32">
        <v>9</v>
      </c>
      <c r="F302" s="32">
        <v>0</v>
      </c>
      <c r="G302" s="35">
        <v>0</v>
      </c>
      <c r="H302" s="35">
        <v>27.26</v>
      </c>
      <c r="I302" s="1"/>
      <c r="J302" s="1"/>
      <c r="K302" s="1"/>
      <c r="L302" s="1"/>
      <c r="M302" s="1"/>
      <c r="N302" s="1"/>
      <c r="O302" s="1"/>
      <c r="P302" s="1"/>
    </row>
    <row r="303" spans="1:16" ht="15.6" x14ac:dyDescent="0.3">
      <c r="A303" s="32" t="s">
        <v>328</v>
      </c>
      <c r="B303" s="32" t="s">
        <v>16</v>
      </c>
      <c r="C303" s="32" t="s">
        <v>8</v>
      </c>
      <c r="D303" s="33">
        <v>42430</v>
      </c>
      <c r="E303" s="32">
        <v>20</v>
      </c>
      <c r="F303" s="32">
        <v>0</v>
      </c>
      <c r="G303" s="35">
        <v>0</v>
      </c>
      <c r="H303" s="35">
        <v>27.59</v>
      </c>
      <c r="I303" s="1"/>
      <c r="J303" s="1"/>
      <c r="K303" s="1"/>
      <c r="L303" s="1"/>
      <c r="M303" s="1"/>
      <c r="N303" s="1"/>
      <c r="O303" s="1"/>
      <c r="P303" s="1"/>
    </row>
    <row r="304" spans="1:16" ht="15.6" x14ac:dyDescent="0.3">
      <c r="A304" s="32" t="s">
        <v>329</v>
      </c>
      <c r="B304" s="32" t="s">
        <v>14</v>
      </c>
      <c r="C304" s="32" t="s">
        <v>8</v>
      </c>
      <c r="D304" s="33">
        <v>42430</v>
      </c>
      <c r="E304" s="32">
        <v>3</v>
      </c>
      <c r="F304" s="32">
        <v>0</v>
      </c>
      <c r="G304" s="35">
        <v>0</v>
      </c>
      <c r="H304" s="35">
        <v>3.73</v>
      </c>
      <c r="I304" s="1"/>
      <c r="J304" s="1"/>
      <c r="K304" s="1"/>
      <c r="L304" s="1"/>
      <c r="M304" s="1"/>
      <c r="N304" s="1"/>
      <c r="O304" s="1"/>
      <c r="P304" s="1"/>
    </row>
    <row r="305" spans="1:16" ht="15.6" x14ac:dyDescent="0.3">
      <c r="A305" s="32" t="s">
        <v>330</v>
      </c>
      <c r="B305" s="32" t="s">
        <v>14</v>
      </c>
      <c r="C305" s="32" t="s">
        <v>8</v>
      </c>
      <c r="D305" s="33">
        <v>42430</v>
      </c>
      <c r="E305" s="32">
        <v>13</v>
      </c>
      <c r="F305" s="32">
        <v>0</v>
      </c>
      <c r="G305" s="35">
        <v>0</v>
      </c>
      <c r="H305" s="35">
        <v>14.98</v>
      </c>
      <c r="I305" s="1"/>
      <c r="J305" s="1"/>
      <c r="K305" s="1"/>
      <c r="L305" s="1"/>
      <c r="M305" s="1"/>
      <c r="N305" s="1"/>
      <c r="O305" s="1"/>
      <c r="P305" s="1"/>
    </row>
    <row r="306" spans="1:16" ht="15.6" x14ac:dyDescent="0.3">
      <c r="A306" s="32" t="s">
        <v>331</v>
      </c>
      <c r="B306" s="32" t="s">
        <v>14</v>
      </c>
      <c r="C306" s="32" t="s">
        <v>8</v>
      </c>
      <c r="D306" s="33">
        <v>42370</v>
      </c>
      <c r="E306" s="32">
        <v>7</v>
      </c>
      <c r="F306" s="32">
        <v>0</v>
      </c>
      <c r="G306" s="35">
        <v>0</v>
      </c>
      <c r="H306" s="35">
        <v>13.84</v>
      </c>
      <c r="I306" s="1"/>
      <c r="J306" s="1"/>
      <c r="K306" s="1"/>
      <c r="L306" s="1"/>
      <c r="M306" s="1"/>
      <c r="N306" s="1"/>
      <c r="O306" s="1"/>
      <c r="P306" s="1"/>
    </row>
    <row r="307" spans="1:16" ht="15.6" x14ac:dyDescent="0.3">
      <c r="A307" s="32" t="s">
        <v>332</v>
      </c>
      <c r="B307" s="32" t="s">
        <v>14</v>
      </c>
      <c r="C307" s="32" t="s">
        <v>8</v>
      </c>
      <c r="D307" s="33">
        <v>42430</v>
      </c>
      <c r="E307" s="32">
        <v>7</v>
      </c>
      <c r="F307" s="32">
        <v>0</v>
      </c>
      <c r="G307" s="35">
        <v>0</v>
      </c>
      <c r="H307" s="35">
        <v>9.68</v>
      </c>
      <c r="I307" s="1"/>
      <c r="J307" s="1"/>
      <c r="K307" s="1"/>
      <c r="L307" s="1"/>
      <c r="M307" s="1"/>
      <c r="N307" s="1"/>
      <c r="O307" s="1"/>
      <c r="P307" s="1"/>
    </row>
    <row r="308" spans="1:16" ht="15.6" x14ac:dyDescent="0.3">
      <c r="A308" s="32" t="s">
        <v>333</v>
      </c>
      <c r="B308" s="32" t="s">
        <v>14</v>
      </c>
      <c r="C308" s="32" t="s">
        <v>8</v>
      </c>
      <c r="D308" s="33">
        <v>42430</v>
      </c>
      <c r="E308" s="32">
        <v>107</v>
      </c>
      <c r="F308" s="32">
        <v>0</v>
      </c>
      <c r="G308" s="35">
        <v>0</v>
      </c>
      <c r="H308" s="35">
        <v>63.73</v>
      </c>
      <c r="I308" s="1"/>
      <c r="J308" s="1"/>
      <c r="K308" s="1"/>
      <c r="L308" s="1"/>
      <c r="M308" s="1"/>
      <c r="N308" s="1"/>
      <c r="O308" s="1"/>
      <c r="P308" s="1"/>
    </row>
    <row r="309" spans="1:16" ht="15.6" x14ac:dyDescent="0.3">
      <c r="A309" s="32" t="s">
        <v>334</v>
      </c>
      <c r="B309" s="32" t="s">
        <v>14</v>
      </c>
      <c r="C309" s="32" t="s">
        <v>8</v>
      </c>
      <c r="D309" s="33">
        <v>42401</v>
      </c>
      <c r="E309" s="32">
        <v>12</v>
      </c>
      <c r="F309" s="32">
        <v>0</v>
      </c>
      <c r="G309" s="35">
        <v>0</v>
      </c>
      <c r="H309" s="35">
        <v>9.76</v>
      </c>
      <c r="I309" s="1"/>
      <c r="J309" s="1"/>
      <c r="K309" s="1"/>
      <c r="L309" s="1"/>
      <c r="M309" s="1"/>
      <c r="N309" s="1"/>
      <c r="O309" s="1"/>
      <c r="P309" s="1"/>
    </row>
    <row r="310" spans="1:16" ht="15.6" x14ac:dyDescent="0.3">
      <c r="A310" s="32" t="s">
        <v>335</v>
      </c>
      <c r="B310" s="32" t="s">
        <v>14</v>
      </c>
      <c r="C310" s="32" t="s">
        <v>8</v>
      </c>
      <c r="D310" s="33">
        <v>42370</v>
      </c>
      <c r="E310" s="32">
        <v>26</v>
      </c>
      <c r="F310" s="32">
        <v>0</v>
      </c>
      <c r="G310" s="35">
        <v>0</v>
      </c>
      <c r="H310" s="35">
        <v>28.48</v>
      </c>
      <c r="I310" s="1"/>
      <c r="J310" s="1"/>
      <c r="K310" s="1"/>
      <c r="L310" s="1"/>
      <c r="M310" s="1"/>
      <c r="N310" s="1"/>
      <c r="O310" s="1"/>
      <c r="P310" s="1"/>
    </row>
    <row r="311" spans="1:16" ht="15.6" x14ac:dyDescent="0.3">
      <c r="A311" s="32" t="s">
        <v>336</v>
      </c>
      <c r="B311" s="32" t="s">
        <v>14</v>
      </c>
      <c r="C311" s="32" t="s">
        <v>8</v>
      </c>
      <c r="D311" s="33">
        <v>42430</v>
      </c>
      <c r="E311" s="32">
        <v>3</v>
      </c>
      <c r="F311" s="32">
        <v>0</v>
      </c>
      <c r="G311" s="35">
        <v>0</v>
      </c>
      <c r="H311" s="35">
        <v>3.55</v>
      </c>
      <c r="I311" s="1"/>
      <c r="J311" s="1"/>
      <c r="K311" s="1"/>
      <c r="L311" s="1"/>
      <c r="M311" s="1"/>
      <c r="N311" s="1"/>
      <c r="O311" s="1"/>
      <c r="P311" s="1"/>
    </row>
    <row r="312" spans="1:16" ht="15.6" x14ac:dyDescent="0.3">
      <c r="A312" s="32" t="s">
        <v>337</v>
      </c>
      <c r="B312" s="32" t="s">
        <v>14</v>
      </c>
      <c r="C312" s="32" t="s">
        <v>8</v>
      </c>
      <c r="D312" s="33">
        <v>42370</v>
      </c>
      <c r="E312" s="32">
        <v>45</v>
      </c>
      <c r="F312" s="32">
        <v>0</v>
      </c>
      <c r="G312" s="35">
        <v>0</v>
      </c>
      <c r="H312" s="35">
        <v>82.98</v>
      </c>
      <c r="I312" s="1"/>
      <c r="J312" s="1"/>
      <c r="K312" s="1"/>
      <c r="L312" s="1"/>
      <c r="M312" s="1"/>
      <c r="N312" s="1"/>
      <c r="O312" s="1"/>
      <c r="P312" s="1"/>
    </row>
    <row r="313" spans="1:16" ht="15.6" x14ac:dyDescent="0.3">
      <c r="A313" s="32" t="s">
        <v>338</v>
      </c>
      <c r="B313" s="32" t="s">
        <v>14</v>
      </c>
      <c r="C313" s="32" t="s">
        <v>8</v>
      </c>
      <c r="D313" s="33">
        <v>42401</v>
      </c>
      <c r="E313" s="32">
        <v>91</v>
      </c>
      <c r="F313" s="32">
        <v>0</v>
      </c>
      <c r="G313" s="35">
        <v>0</v>
      </c>
      <c r="H313" s="35">
        <v>170.01</v>
      </c>
      <c r="I313" s="1"/>
      <c r="J313" s="1"/>
      <c r="K313" s="1"/>
      <c r="L313" s="1"/>
      <c r="M313" s="1"/>
      <c r="N313" s="1"/>
      <c r="O313" s="1"/>
      <c r="P313" s="1"/>
    </row>
    <row r="314" spans="1:16" ht="15.6" x14ac:dyDescent="0.3">
      <c r="A314" s="32" t="s">
        <v>339</v>
      </c>
      <c r="B314" s="32" t="s">
        <v>16</v>
      </c>
      <c r="C314" s="32" t="s">
        <v>2</v>
      </c>
      <c r="D314" s="33">
        <v>42401</v>
      </c>
      <c r="E314" s="32">
        <v>4</v>
      </c>
      <c r="F314" s="32">
        <v>0</v>
      </c>
      <c r="G314" s="35">
        <v>0</v>
      </c>
      <c r="H314" s="35">
        <v>14.42</v>
      </c>
      <c r="I314" s="1"/>
      <c r="J314" s="1"/>
      <c r="K314" s="1"/>
      <c r="L314" s="1"/>
      <c r="M314" s="1"/>
      <c r="N314" s="1"/>
      <c r="O314" s="1"/>
      <c r="P314" s="1"/>
    </row>
    <row r="315" spans="1:16" ht="15.6" x14ac:dyDescent="0.3">
      <c r="A315" s="32" t="s">
        <v>340</v>
      </c>
      <c r="B315" s="32" t="s">
        <v>16</v>
      </c>
      <c r="C315" s="32" t="s">
        <v>3</v>
      </c>
      <c r="D315" s="33">
        <v>42401</v>
      </c>
      <c r="E315" s="32">
        <v>7</v>
      </c>
      <c r="F315" s="32">
        <v>0</v>
      </c>
      <c r="G315" s="35">
        <v>0</v>
      </c>
      <c r="H315" s="35">
        <v>8.8699999999999992</v>
      </c>
      <c r="I315" s="1"/>
      <c r="J315" s="1"/>
      <c r="K315" s="1"/>
      <c r="L315" s="1"/>
      <c r="M315" s="1"/>
      <c r="N315" s="1"/>
      <c r="O315" s="1"/>
      <c r="P315" s="1"/>
    </row>
    <row r="316" spans="1:16" ht="15.6" x14ac:dyDescent="0.3">
      <c r="A316" s="32" t="s">
        <v>341</v>
      </c>
      <c r="B316" s="32" t="s">
        <v>16</v>
      </c>
      <c r="C316" s="32" t="s">
        <v>8</v>
      </c>
      <c r="D316" s="33">
        <v>42401</v>
      </c>
      <c r="E316" s="32">
        <v>29</v>
      </c>
      <c r="F316" s="32">
        <v>0</v>
      </c>
      <c r="G316" s="35">
        <v>0</v>
      </c>
      <c r="H316" s="35">
        <v>46.61</v>
      </c>
      <c r="I316" s="1"/>
      <c r="J316" s="1"/>
      <c r="K316" s="1"/>
      <c r="L316" s="1"/>
      <c r="M316" s="1"/>
      <c r="N316" s="1"/>
      <c r="O316" s="1"/>
      <c r="P316" s="1"/>
    </row>
    <row r="317" spans="1:16" ht="15.6" x14ac:dyDescent="0.3">
      <c r="A317" s="32" t="s">
        <v>342</v>
      </c>
      <c r="B317" s="32" t="s">
        <v>16</v>
      </c>
      <c r="C317" s="32" t="s">
        <v>3</v>
      </c>
      <c r="D317" s="33">
        <v>42370</v>
      </c>
      <c r="E317" s="32">
        <v>10</v>
      </c>
      <c r="F317" s="32">
        <v>0</v>
      </c>
      <c r="G317" s="35">
        <v>0</v>
      </c>
      <c r="H317" s="35">
        <v>5.54</v>
      </c>
      <c r="I317" s="1"/>
      <c r="J317" s="1"/>
      <c r="K317" s="1"/>
      <c r="L317" s="1"/>
      <c r="M317" s="1"/>
      <c r="N317" s="1"/>
      <c r="O317" s="1"/>
      <c r="P317" s="1"/>
    </row>
    <row r="318" spans="1:16" ht="15.6" x14ac:dyDescent="0.3">
      <c r="A318" s="32" t="s">
        <v>343</v>
      </c>
      <c r="B318" s="32" t="s">
        <v>16</v>
      </c>
      <c r="C318" s="32" t="s">
        <v>3</v>
      </c>
      <c r="D318" s="33">
        <v>42401</v>
      </c>
      <c r="E318" s="32">
        <v>23</v>
      </c>
      <c r="F318" s="32">
        <v>0</v>
      </c>
      <c r="G318" s="35">
        <v>0</v>
      </c>
      <c r="H318" s="35">
        <v>20.92</v>
      </c>
      <c r="I318" s="1"/>
      <c r="J318" s="1"/>
      <c r="K318" s="1"/>
      <c r="L318" s="1"/>
      <c r="M318" s="1"/>
      <c r="N318" s="1"/>
      <c r="O318" s="1"/>
      <c r="P318" s="1"/>
    </row>
    <row r="319" spans="1:16" ht="15.6" x14ac:dyDescent="0.3">
      <c r="A319" s="32" t="s">
        <v>344</v>
      </c>
      <c r="B319" s="32" t="s">
        <v>16</v>
      </c>
      <c r="C319" s="32" t="s">
        <v>3</v>
      </c>
      <c r="D319" s="33">
        <v>42430</v>
      </c>
      <c r="E319" s="32">
        <v>8</v>
      </c>
      <c r="F319" s="32">
        <v>0</v>
      </c>
      <c r="G319" s="35">
        <v>0</v>
      </c>
      <c r="H319" s="35">
        <v>6.12</v>
      </c>
      <c r="I319" s="1"/>
      <c r="J319" s="1"/>
      <c r="K319" s="1"/>
      <c r="L319" s="1"/>
      <c r="M319" s="1"/>
      <c r="N319" s="1"/>
      <c r="O319" s="1"/>
      <c r="P319" s="1"/>
    </row>
    <row r="320" spans="1:16" ht="15.6" x14ac:dyDescent="0.3">
      <c r="A320" s="32" t="s">
        <v>345</v>
      </c>
      <c r="B320" s="32" t="s">
        <v>16</v>
      </c>
      <c r="C320" s="32" t="s">
        <v>3</v>
      </c>
      <c r="D320" s="33">
        <v>42401</v>
      </c>
      <c r="E320" s="32">
        <v>37</v>
      </c>
      <c r="F320" s="32">
        <v>0</v>
      </c>
      <c r="G320" s="35">
        <v>0</v>
      </c>
      <c r="H320" s="35">
        <v>24.35</v>
      </c>
      <c r="I320" s="1"/>
      <c r="J320" s="1"/>
      <c r="K320" s="1"/>
      <c r="L320" s="1"/>
      <c r="M320" s="1"/>
      <c r="N320" s="1"/>
      <c r="O320" s="1"/>
      <c r="P320" s="1"/>
    </row>
    <row r="321" spans="1:16" ht="15.6" x14ac:dyDescent="0.3">
      <c r="A321" s="32" t="s">
        <v>346</v>
      </c>
      <c r="B321" s="32" t="s">
        <v>16</v>
      </c>
      <c r="C321" s="32" t="s">
        <v>3</v>
      </c>
      <c r="D321" s="33">
        <v>42401</v>
      </c>
      <c r="E321" s="32">
        <v>7</v>
      </c>
      <c r="F321" s="32">
        <v>0</v>
      </c>
      <c r="G321" s="35">
        <v>0</v>
      </c>
      <c r="H321" s="35">
        <v>15.13</v>
      </c>
      <c r="I321" s="1"/>
      <c r="J321" s="1"/>
      <c r="K321" s="1"/>
      <c r="L321" s="1"/>
      <c r="M321" s="1"/>
      <c r="N321" s="1"/>
      <c r="O321" s="1"/>
      <c r="P321" s="1"/>
    </row>
    <row r="322" spans="1:16" ht="15.6" x14ac:dyDescent="0.3">
      <c r="A322" s="32" t="s">
        <v>347</v>
      </c>
      <c r="B322" s="32" t="s">
        <v>16</v>
      </c>
      <c r="C322" s="32" t="s">
        <v>3</v>
      </c>
      <c r="D322" s="33">
        <v>42401</v>
      </c>
      <c r="E322" s="32">
        <v>7</v>
      </c>
      <c r="F322" s="32">
        <v>0</v>
      </c>
      <c r="G322" s="35">
        <v>0</v>
      </c>
      <c r="H322" s="35">
        <v>5.57</v>
      </c>
      <c r="I322" s="1"/>
      <c r="J322" s="1"/>
      <c r="K322" s="1"/>
      <c r="L322" s="1"/>
      <c r="M322" s="1"/>
      <c r="N322" s="1"/>
      <c r="O322" s="1"/>
      <c r="P322" s="1"/>
    </row>
    <row r="323" spans="1:16" ht="15.6" x14ac:dyDescent="0.3">
      <c r="A323" s="32" t="s">
        <v>348</v>
      </c>
      <c r="B323" s="32" t="s">
        <v>10</v>
      </c>
      <c r="C323" s="32" t="s">
        <v>3</v>
      </c>
      <c r="D323" s="33">
        <v>42430</v>
      </c>
      <c r="E323" s="32">
        <v>7</v>
      </c>
      <c r="F323" s="32">
        <v>0</v>
      </c>
      <c r="G323" s="35">
        <v>0</v>
      </c>
      <c r="H323" s="35">
        <v>7.14</v>
      </c>
      <c r="I323" s="1"/>
      <c r="J323" s="1"/>
      <c r="K323" s="1"/>
      <c r="L323" s="1"/>
      <c r="M323" s="1"/>
      <c r="N323" s="1"/>
      <c r="O323" s="1"/>
      <c r="P323" s="1"/>
    </row>
    <row r="324" spans="1:16" ht="15.6" x14ac:dyDescent="0.3">
      <c r="A324" s="32" t="s">
        <v>349</v>
      </c>
      <c r="B324" s="32" t="s">
        <v>16</v>
      </c>
      <c r="C324" s="32" t="s">
        <v>3</v>
      </c>
      <c r="D324" s="33">
        <v>42370</v>
      </c>
      <c r="E324" s="32">
        <v>22</v>
      </c>
      <c r="F324" s="32">
        <v>0</v>
      </c>
      <c r="G324" s="35">
        <v>0</v>
      </c>
      <c r="H324" s="35">
        <v>27.94</v>
      </c>
      <c r="I324" s="1"/>
      <c r="J324" s="1"/>
      <c r="K324" s="1"/>
      <c r="L324" s="1"/>
      <c r="M324" s="1"/>
      <c r="N324" s="1"/>
      <c r="O324" s="1"/>
      <c r="P324" s="1"/>
    </row>
    <row r="325" spans="1:16" ht="15.6" x14ac:dyDescent="0.3">
      <c r="A325" s="32" t="s">
        <v>350</v>
      </c>
      <c r="B325" s="32" t="s">
        <v>14</v>
      </c>
      <c r="C325" s="32" t="s">
        <v>8</v>
      </c>
      <c r="D325" s="33">
        <v>42401</v>
      </c>
      <c r="E325" s="32">
        <v>23</v>
      </c>
      <c r="F325" s="32">
        <v>0</v>
      </c>
      <c r="G325" s="35">
        <v>0</v>
      </c>
      <c r="H325" s="35">
        <v>27.82</v>
      </c>
      <c r="I325" s="1"/>
      <c r="J325" s="1"/>
      <c r="K325" s="1"/>
      <c r="L325" s="1"/>
      <c r="M325" s="1"/>
      <c r="N325" s="1"/>
      <c r="O325" s="1"/>
      <c r="P325" s="1"/>
    </row>
    <row r="326" spans="1:16" ht="15.6" x14ac:dyDescent="0.3">
      <c r="A326" s="32" t="s">
        <v>351</v>
      </c>
      <c r="B326" s="32" t="s">
        <v>16</v>
      </c>
      <c r="C326" s="32" t="s">
        <v>3</v>
      </c>
      <c r="D326" s="33">
        <v>42401</v>
      </c>
      <c r="E326" s="32">
        <v>20</v>
      </c>
      <c r="F326" s="32">
        <v>0</v>
      </c>
      <c r="G326" s="35">
        <v>0</v>
      </c>
      <c r="H326" s="35">
        <v>29.95</v>
      </c>
      <c r="I326" s="1"/>
      <c r="J326" s="1"/>
      <c r="K326" s="1"/>
      <c r="L326" s="1"/>
      <c r="M326" s="1"/>
      <c r="N326" s="1"/>
      <c r="O326" s="1"/>
      <c r="P326" s="1"/>
    </row>
    <row r="327" spans="1:16" ht="15.6" x14ac:dyDescent="0.3">
      <c r="A327" s="32" t="s">
        <v>352</v>
      </c>
      <c r="B327" s="32" t="s">
        <v>16</v>
      </c>
      <c r="C327" s="32" t="s">
        <v>3</v>
      </c>
      <c r="D327" s="33">
        <v>42401</v>
      </c>
      <c r="E327" s="32">
        <v>65</v>
      </c>
      <c r="F327" s="32">
        <v>0</v>
      </c>
      <c r="G327" s="35">
        <v>0</v>
      </c>
      <c r="H327" s="35">
        <v>163.37</v>
      </c>
      <c r="I327" s="1"/>
      <c r="J327" s="1"/>
      <c r="K327" s="1"/>
      <c r="L327" s="1"/>
      <c r="M327" s="1"/>
      <c r="N327" s="1"/>
      <c r="O327" s="1"/>
      <c r="P327" s="1"/>
    </row>
    <row r="328" spans="1:16" ht="15.6" x14ac:dyDescent="0.3">
      <c r="A328" s="32" t="s">
        <v>353</v>
      </c>
      <c r="B328" s="32" t="s">
        <v>16</v>
      </c>
      <c r="C328" s="32" t="s">
        <v>3</v>
      </c>
      <c r="D328" s="33">
        <v>42401</v>
      </c>
      <c r="E328" s="32">
        <v>117</v>
      </c>
      <c r="F328" s="32">
        <v>0</v>
      </c>
      <c r="G328" s="35">
        <v>0</v>
      </c>
      <c r="H328" s="35">
        <v>161.57</v>
      </c>
      <c r="I328" s="1"/>
      <c r="J328" s="1"/>
      <c r="K328" s="1"/>
      <c r="L328" s="1"/>
      <c r="M328" s="1"/>
      <c r="N328" s="1"/>
      <c r="O328" s="1"/>
      <c r="P328" s="1"/>
    </row>
    <row r="329" spans="1:16" ht="15.6" x14ac:dyDescent="0.3">
      <c r="A329" s="32" t="s">
        <v>354</v>
      </c>
      <c r="B329" s="32" t="s">
        <v>16</v>
      </c>
      <c r="C329" s="32" t="s">
        <v>8</v>
      </c>
      <c r="D329" s="33">
        <v>42370</v>
      </c>
      <c r="E329" s="32">
        <v>12</v>
      </c>
      <c r="F329" s="32">
        <v>0</v>
      </c>
      <c r="G329" s="35">
        <v>0</v>
      </c>
      <c r="H329" s="35">
        <v>6.43</v>
      </c>
      <c r="I329" s="1"/>
      <c r="J329" s="1"/>
      <c r="K329" s="1"/>
      <c r="L329" s="1"/>
      <c r="M329" s="1"/>
      <c r="N329" s="1"/>
      <c r="O329" s="1"/>
      <c r="P329" s="1"/>
    </row>
    <row r="330" spans="1:16" ht="15.6" x14ac:dyDescent="0.3">
      <c r="A330" s="32" t="s">
        <v>355</v>
      </c>
      <c r="B330" s="32" t="s">
        <v>16</v>
      </c>
      <c r="C330" s="32" t="s">
        <v>8</v>
      </c>
      <c r="D330" s="33">
        <v>42401</v>
      </c>
      <c r="E330" s="32">
        <v>6</v>
      </c>
      <c r="F330" s="32">
        <v>0</v>
      </c>
      <c r="G330" s="35">
        <v>0</v>
      </c>
      <c r="H330" s="35">
        <v>18.03</v>
      </c>
      <c r="I330" s="1"/>
      <c r="J330" s="1"/>
      <c r="K330" s="1"/>
      <c r="L330" s="1"/>
      <c r="M330" s="1"/>
      <c r="N330" s="1"/>
      <c r="O330" s="1"/>
      <c r="P330" s="1"/>
    </row>
    <row r="331" spans="1:16" ht="15.6" x14ac:dyDescent="0.3">
      <c r="A331" s="32" t="s">
        <v>356</v>
      </c>
      <c r="B331" s="32" t="s">
        <v>16</v>
      </c>
      <c r="C331" s="32" t="s">
        <v>8</v>
      </c>
      <c r="D331" s="33">
        <v>42430</v>
      </c>
      <c r="E331" s="32">
        <v>28</v>
      </c>
      <c r="F331" s="32">
        <v>0</v>
      </c>
      <c r="G331" s="35">
        <v>0</v>
      </c>
      <c r="H331" s="35">
        <v>37.65</v>
      </c>
      <c r="I331" s="1"/>
      <c r="J331" s="1"/>
      <c r="K331" s="1"/>
      <c r="L331" s="1"/>
      <c r="M331" s="1"/>
      <c r="N331" s="1"/>
      <c r="O331" s="1"/>
      <c r="P331" s="1"/>
    </row>
    <row r="332" spans="1:16" ht="15.6" x14ac:dyDescent="0.3">
      <c r="A332" s="32" t="s">
        <v>357</v>
      </c>
      <c r="B332" s="32" t="s">
        <v>16</v>
      </c>
      <c r="C332" s="32" t="s">
        <v>8</v>
      </c>
      <c r="D332" s="33">
        <v>42370</v>
      </c>
      <c r="E332" s="32">
        <v>29</v>
      </c>
      <c r="F332" s="32">
        <v>0</v>
      </c>
      <c r="G332" s="35">
        <v>0</v>
      </c>
      <c r="H332" s="35">
        <v>12.63</v>
      </c>
      <c r="I332" s="1"/>
      <c r="J332" s="1"/>
      <c r="K332" s="1"/>
      <c r="L332" s="1"/>
      <c r="M332" s="1"/>
      <c r="N332" s="1"/>
      <c r="O332" s="1"/>
      <c r="P332" s="1"/>
    </row>
    <row r="333" spans="1:16" ht="15.6" x14ac:dyDescent="0.3">
      <c r="A333" s="32" t="s">
        <v>358</v>
      </c>
      <c r="B333" s="32" t="s">
        <v>16</v>
      </c>
      <c r="C333" s="32" t="s">
        <v>8</v>
      </c>
      <c r="D333" s="33">
        <v>42430</v>
      </c>
      <c r="E333" s="32">
        <v>0</v>
      </c>
      <c r="F333" s="32">
        <v>0</v>
      </c>
      <c r="G333" s="35">
        <v>0</v>
      </c>
      <c r="H333" s="35">
        <v>1.63</v>
      </c>
      <c r="I333" s="1"/>
      <c r="J333" s="1"/>
      <c r="K333" s="1"/>
      <c r="L333" s="1"/>
      <c r="M333" s="1"/>
      <c r="N333" s="1"/>
      <c r="O333" s="1"/>
      <c r="P333" s="1"/>
    </row>
    <row r="334" spans="1:16" ht="15.6" x14ac:dyDescent="0.3">
      <c r="A334" s="32" t="s">
        <v>359</v>
      </c>
      <c r="B334" s="32" t="s">
        <v>16</v>
      </c>
      <c r="C334" s="32" t="s">
        <v>8</v>
      </c>
      <c r="D334" s="33">
        <v>42430</v>
      </c>
      <c r="E334" s="32">
        <v>36</v>
      </c>
      <c r="F334" s="32">
        <v>0</v>
      </c>
      <c r="G334" s="35">
        <v>0</v>
      </c>
      <c r="H334" s="35">
        <v>39.92</v>
      </c>
      <c r="I334" s="1"/>
      <c r="J334" s="1"/>
      <c r="K334" s="1"/>
      <c r="L334" s="1"/>
      <c r="M334" s="1"/>
      <c r="N334" s="1"/>
      <c r="O334" s="1"/>
      <c r="P334" s="1"/>
    </row>
    <row r="335" spans="1:16" ht="15.6" x14ac:dyDescent="0.3">
      <c r="A335" s="32" t="s">
        <v>360</v>
      </c>
      <c r="B335" s="32" t="s">
        <v>16</v>
      </c>
      <c r="C335" s="32" t="s">
        <v>8</v>
      </c>
      <c r="D335" s="33">
        <v>42370</v>
      </c>
      <c r="E335" s="32">
        <v>6</v>
      </c>
      <c r="F335" s="32">
        <v>0</v>
      </c>
      <c r="G335" s="35">
        <v>0</v>
      </c>
      <c r="H335" s="35">
        <v>4.26</v>
      </c>
      <c r="I335" s="1"/>
      <c r="J335" s="1"/>
      <c r="K335" s="1"/>
      <c r="L335" s="1"/>
      <c r="M335" s="1"/>
      <c r="N335" s="1"/>
      <c r="O335" s="1"/>
      <c r="P335" s="1"/>
    </row>
    <row r="336" spans="1:16" ht="15.6" x14ac:dyDescent="0.3">
      <c r="A336" s="32" t="s">
        <v>361</v>
      </c>
      <c r="B336" s="32" t="s">
        <v>15</v>
      </c>
      <c r="C336" s="32" t="s">
        <v>3</v>
      </c>
      <c r="D336" s="33">
        <v>42370</v>
      </c>
      <c r="E336" s="32">
        <v>23</v>
      </c>
      <c r="F336" s="32">
        <v>0</v>
      </c>
      <c r="G336" s="35">
        <v>0</v>
      </c>
      <c r="H336" s="35">
        <v>22.35</v>
      </c>
      <c r="I336" s="1"/>
      <c r="J336" s="1"/>
      <c r="K336" s="1"/>
      <c r="L336" s="1"/>
      <c r="M336" s="1"/>
      <c r="N336" s="1"/>
      <c r="O336" s="1"/>
      <c r="P336" s="1"/>
    </row>
    <row r="337" spans="1:16" ht="15.6" x14ac:dyDescent="0.3">
      <c r="A337" s="32" t="s">
        <v>362</v>
      </c>
      <c r="B337" s="32" t="s">
        <v>10</v>
      </c>
      <c r="C337" s="32" t="s">
        <v>8</v>
      </c>
      <c r="D337" s="33">
        <v>42401</v>
      </c>
      <c r="E337" s="32">
        <v>7</v>
      </c>
      <c r="F337" s="32">
        <v>0</v>
      </c>
      <c r="G337" s="35">
        <v>0</v>
      </c>
      <c r="H337" s="35">
        <v>6.1</v>
      </c>
      <c r="I337" s="1"/>
      <c r="J337" s="1"/>
      <c r="K337" s="1"/>
      <c r="L337" s="1"/>
      <c r="M337" s="1"/>
      <c r="N337" s="1"/>
      <c r="O337" s="1"/>
      <c r="P337" s="1"/>
    </row>
    <row r="338" spans="1:16" ht="15.6" x14ac:dyDescent="0.3">
      <c r="A338" s="32" t="s">
        <v>363</v>
      </c>
      <c r="B338" s="32" t="s">
        <v>16</v>
      </c>
      <c r="C338" s="32" t="s">
        <v>8</v>
      </c>
      <c r="D338" s="33">
        <v>42401</v>
      </c>
      <c r="E338" s="32">
        <v>5</v>
      </c>
      <c r="F338" s="32">
        <v>0</v>
      </c>
      <c r="G338" s="35">
        <v>0</v>
      </c>
      <c r="H338" s="35">
        <v>20.61</v>
      </c>
      <c r="I338" s="1"/>
      <c r="J338" s="1"/>
      <c r="K338" s="1"/>
      <c r="L338" s="1"/>
      <c r="M338" s="1"/>
      <c r="N338" s="1"/>
      <c r="O338" s="1"/>
      <c r="P338" s="1"/>
    </row>
    <row r="339" spans="1:16" ht="15.6" x14ac:dyDescent="0.3">
      <c r="A339" s="32" t="s">
        <v>364</v>
      </c>
      <c r="B339" s="32" t="s">
        <v>16</v>
      </c>
      <c r="C339" s="32" t="s">
        <v>6</v>
      </c>
      <c r="D339" s="33">
        <v>42430</v>
      </c>
      <c r="E339" s="32">
        <v>2</v>
      </c>
      <c r="F339" s="32">
        <v>0</v>
      </c>
      <c r="G339" s="35">
        <v>0</v>
      </c>
      <c r="H339" s="35">
        <v>1.72</v>
      </c>
      <c r="I339" s="1"/>
      <c r="J339" s="1"/>
      <c r="K339" s="1"/>
      <c r="L339" s="1"/>
      <c r="M339" s="1"/>
      <c r="N339" s="1"/>
      <c r="O339" s="1"/>
      <c r="P339" s="1"/>
    </row>
    <row r="340" spans="1:16" ht="15.6" x14ac:dyDescent="0.3">
      <c r="A340" s="32" t="s">
        <v>365</v>
      </c>
      <c r="B340" s="32" t="s">
        <v>16</v>
      </c>
      <c r="C340" s="32" t="s">
        <v>6</v>
      </c>
      <c r="D340" s="33">
        <v>42430</v>
      </c>
      <c r="E340" s="32">
        <v>15</v>
      </c>
      <c r="F340" s="32">
        <v>0</v>
      </c>
      <c r="G340" s="35">
        <v>0</v>
      </c>
      <c r="H340" s="35">
        <v>10.89</v>
      </c>
      <c r="I340" s="1"/>
      <c r="J340" s="1"/>
      <c r="K340" s="1"/>
      <c r="L340" s="1"/>
      <c r="M340" s="1"/>
      <c r="N340" s="1"/>
      <c r="O340" s="1"/>
      <c r="P340" s="1"/>
    </row>
    <row r="341" spans="1:16" ht="15.6" x14ac:dyDescent="0.3">
      <c r="A341" s="32" t="s">
        <v>366</v>
      </c>
      <c r="B341" s="32" t="s">
        <v>10</v>
      </c>
      <c r="C341" s="32" t="s">
        <v>6</v>
      </c>
      <c r="D341" s="33">
        <v>42430</v>
      </c>
      <c r="E341" s="32">
        <v>30</v>
      </c>
      <c r="F341" s="32">
        <v>0</v>
      </c>
      <c r="G341" s="35">
        <v>0</v>
      </c>
      <c r="H341" s="35">
        <v>37.53</v>
      </c>
      <c r="I341" s="1"/>
      <c r="J341" s="1"/>
      <c r="K341" s="1"/>
      <c r="L341" s="1"/>
      <c r="M341" s="1"/>
      <c r="N341" s="1"/>
      <c r="O341" s="1"/>
      <c r="P341" s="1"/>
    </row>
    <row r="342" spans="1:16" ht="15.6" x14ac:dyDescent="0.3">
      <c r="A342" s="32" t="s">
        <v>367</v>
      </c>
      <c r="B342" s="32" t="s">
        <v>14</v>
      </c>
      <c r="C342" s="32" t="s">
        <v>6</v>
      </c>
      <c r="D342" s="33">
        <v>42430</v>
      </c>
      <c r="E342" s="32">
        <v>34</v>
      </c>
      <c r="F342" s="32">
        <v>0</v>
      </c>
      <c r="G342" s="35">
        <v>0</v>
      </c>
      <c r="H342" s="35">
        <v>33.25</v>
      </c>
      <c r="I342" s="1"/>
      <c r="J342" s="1"/>
      <c r="K342" s="1"/>
      <c r="L342" s="1"/>
      <c r="M342" s="1"/>
      <c r="N342" s="1"/>
      <c r="O342" s="1"/>
      <c r="P342" s="1"/>
    </row>
    <row r="343" spans="1:16" ht="15.6" x14ac:dyDescent="0.3">
      <c r="A343" s="32" t="s">
        <v>368</v>
      </c>
      <c r="B343" s="32" t="s">
        <v>16</v>
      </c>
      <c r="C343" s="32" t="s">
        <v>6</v>
      </c>
      <c r="D343" s="33">
        <v>42430</v>
      </c>
      <c r="E343" s="32">
        <v>1</v>
      </c>
      <c r="F343" s="32">
        <v>0</v>
      </c>
      <c r="G343" s="35">
        <v>0</v>
      </c>
      <c r="H343" s="35">
        <v>5.0199999999999996</v>
      </c>
      <c r="I343" s="1"/>
      <c r="J343" s="1"/>
      <c r="K343" s="1"/>
      <c r="L343" s="1"/>
      <c r="M343" s="1"/>
      <c r="N343" s="1"/>
      <c r="O343" s="1"/>
      <c r="P343" s="1"/>
    </row>
    <row r="344" spans="1:16" ht="15.6" x14ac:dyDescent="0.3">
      <c r="A344" s="32" t="s">
        <v>369</v>
      </c>
      <c r="B344" s="32" t="s">
        <v>10</v>
      </c>
      <c r="C344" s="32" t="s">
        <v>6</v>
      </c>
      <c r="D344" s="33">
        <v>42401</v>
      </c>
      <c r="E344" s="32">
        <v>5</v>
      </c>
      <c r="F344" s="32">
        <v>0</v>
      </c>
      <c r="G344" s="35">
        <v>0</v>
      </c>
      <c r="H344" s="35">
        <v>8.34</v>
      </c>
      <c r="I344" s="1"/>
      <c r="J344" s="1"/>
      <c r="K344" s="1"/>
      <c r="L344" s="1"/>
      <c r="M344" s="1"/>
      <c r="N344" s="1"/>
      <c r="O344" s="1"/>
      <c r="P344" s="1"/>
    </row>
    <row r="345" spans="1:16" ht="15.6" x14ac:dyDescent="0.3">
      <c r="A345" s="32" t="s">
        <v>370</v>
      </c>
      <c r="B345" s="32" t="s">
        <v>10</v>
      </c>
      <c r="C345" s="32" t="s">
        <v>6</v>
      </c>
      <c r="D345" s="33">
        <v>42430</v>
      </c>
      <c r="E345" s="32">
        <v>52</v>
      </c>
      <c r="F345" s="32">
        <v>0</v>
      </c>
      <c r="G345" s="35">
        <v>0</v>
      </c>
      <c r="H345" s="35">
        <v>60.95</v>
      </c>
      <c r="I345" s="1"/>
      <c r="J345" s="1"/>
      <c r="K345" s="1"/>
      <c r="L345" s="1"/>
      <c r="M345" s="1"/>
      <c r="N345" s="1"/>
      <c r="O345" s="1"/>
      <c r="P345" s="1"/>
    </row>
    <row r="346" spans="1:16" ht="15.6" x14ac:dyDescent="0.3">
      <c r="A346" s="32" t="s">
        <v>371</v>
      </c>
      <c r="B346" s="32" t="s">
        <v>14</v>
      </c>
      <c r="C346" s="32" t="s">
        <v>6</v>
      </c>
      <c r="D346" s="33">
        <v>42430</v>
      </c>
      <c r="E346" s="32">
        <v>36</v>
      </c>
      <c r="F346" s="32">
        <v>0</v>
      </c>
      <c r="G346" s="35">
        <v>0</v>
      </c>
      <c r="H346" s="35">
        <v>7.27</v>
      </c>
      <c r="I346" s="1"/>
      <c r="J346" s="1"/>
      <c r="K346" s="1"/>
      <c r="L346" s="1"/>
      <c r="M346" s="1"/>
      <c r="N346" s="1"/>
      <c r="O346" s="1"/>
      <c r="P346" s="1"/>
    </row>
    <row r="347" spans="1:16" ht="15.6" x14ac:dyDescent="0.3">
      <c r="A347" s="32" t="s">
        <v>372</v>
      </c>
      <c r="B347" s="32" t="s">
        <v>14</v>
      </c>
      <c r="C347" s="32" t="s">
        <v>6</v>
      </c>
      <c r="D347" s="33">
        <v>42370</v>
      </c>
      <c r="E347" s="32">
        <v>4</v>
      </c>
      <c r="F347" s="32">
        <v>0</v>
      </c>
      <c r="G347" s="35">
        <v>0</v>
      </c>
      <c r="H347" s="35">
        <v>9.4</v>
      </c>
      <c r="I347" s="1"/>
      <c r="J347" s="1"/>
      <c r="K347" s="1"/>
      <c r="L347" s="1"/>
      <c r="M347" s="1"/>
      <c r="N347" s="1"/>
      <c r="O347" s="1"/>
      <c r="P347" s="1"/>
    </row>
    <row r="348" spans="1:16" ht="15.6" x14ac:dyDescent="0.3">
      <c r="A348" s="32" t="s">
        <v>373</v>
      </c>
      <c r="B348" s="32" t="s">
        <v>16</v>
      </c>
      <c r="C348" s="32" t="s">
        <v>6</v>
      </c>
      <c r="D348" s="33">
        <v>42401</v>
      </c>
      <c r="E348" s="32">
        <v>9</v>
      </c>
      <c r="F348" s="32">
        <v>0</v>
      </c>
      <c r="G348" s="35">
        <v>0</v>
      </c>
      <c r="H348" s="35">
        <v>3.68</v>
      </c>
      <c r="I348" s="1"/>
      <c r="J348" s="1"/>
      <c r="K348" s="1"/>
      <c r="L348" s="1"/>
      <c r="M348" s="1"/>
      <c r="N348" s="1"/>
      <c r="O348" s="1"/>
      <c r="P348" s="1"/>
    </row>
    <row r="349" spans="1:16" ht="15.6" x14ac:dyDescent="0.3">
      <c r="A349" s="32" t="s">
        <v>374</v>
      </c>
      <c r="B349" s="32" t="s">
        <v>16</v>
      </c>
      <c r="C349" s="32" t="s">
        <v>8</v>
      </c>
      <c r="D349" s="33">
        <v>42370</v>
      </c>
      <c r="E349" s="32">
        <v>12</v>
      </c>
      <c r="F349" s="32">
        <v>0</v>
      </c>
      <c r="G349" s="35">
        <v>0</v>
      </c>
      <c r="H349" s="35">
        <v>15.94</v>
      </c>
      <c r="I349" s="1"/>
      <c r="J349" s="1"/>
      <c r="K349" s="1"/>
      <c r="L349" s="1"/>
      <c r="M349" s="1"/>
      <c r="N349" s="1"/>
      <c r="O349" s="1"/>
      <c r="P349" s="1"/>
    </row>
    <row r="350" spans="1:16" ht="15.6" x14ac:dyDescent="0.3">
      <c r="A350" s="32" t="s">
        <v>375</v>
      </c>
      <c r="B350" s="32" t="s">
        <v>16</v>
      </c>
      <c r="C350" s="32" t="s">
        <v>2</v>
      </c>
      <c r="D350" s="33">
        <v>42370</v>
      </c>
      <c r="E350" s="32">
        <v>6</v>
      </c>
      <c r="F350" s="32">
        <v>0</v>
      </c>
      <c r="G350" s="35">
        <v>0</v>
      </c>
      <c r="H350" s="35">
        <v>4.88</v>
      </c>
      <c r="I350" s="1"/>
      <c r="J350" s="1"/>
      <c r="K350" s="1"/>
      <c r="L350" s="1"/>
      <c r="M350" s="1"/>
      <c r="N350" s="1"/>
      <c r="O350" s="1"/>
      <c r="P350" s="1"/>
    </row>
    <row r="351" spans="1:16" ht="15.6" x14ac:dyDescent="0.3">
      <c r="A351" s="32" t="s">
        <v>376</v>
      </c>
      <c r="B351" s="32" t="s">
        <v>16</v>
      </c>
      <c r="C351" s="32" t="s">
        <v>2</v>
      </c>
      <c r="D351" s="33">
        <v>42430</v>
      </c>
      <c r="E351" s="32">
        <v>2</v>
      </c>
      <c r="F351" s="32">
        <v>0</v>
      </c>
      <c r="G351" s="35">
        <v>0</v>
      </c>
      <c r="H351" s="35">
        <v>1.1499999999999999</v>
      </c>
      <c r="I351" s="1"/>
      <c r="J351" s="1"/>
      <c r="K351" s="1"/>
      <c r="L351" s="1"/>
      <c r="M351" s="1"/>
      <c r="N351" s="1"/>
      <c r="O351" s="1"/>
      <c r="P351" s="1"/>
    </row>
    <row r="352" spans="1:16" ht="15.6" x14ac:dyDescent="0.3">
      <c r="A352" s="32" t="s">
        <v>377</v>
      </c>
      <c r="B352" s="32" t="s">
        <v>16</v>
      </c>
      <c r="C352" s="32" t="s">
        <v>8</v>
      </c>
      <c r="D352" s="33">
        <v>42430</v>
      </c>
      <c r="E352" s="32">
        <v>4</v>
      </c>
      <c r="F352" s="32">
        <v>0</v>
      </c>
      <c r="G352" s="35">
        <v>0</v>
      </c>
      <c r="H352" s="35">
        <v>9.9</v>
      </c>
      <c r="I352" s="1"/>
      <c r="J352" s="1"/>
      <c r="K352" s="1"/>
      <c r="L352" s="1"/>
      <c r="M352" s="1"/>
      <c r="N352" s="1"/>
      <c r="O352" s="1"/>
      <c r="P352" s="1"/>
    </row>
    <row r="353" spans="1:16" ht="15.6" x14ac:dyDescent="0.3">
      <c r="A353" s="32" t="s">
        <v>378</v>
      </c>
      <c r="B353" s="32" t="s">
        <v>16</v>
      </c>
      <c r="C353" s="32" t="s">
        <v>8</v>
      </c>
      <c r="D353" s="33">
        <v>42401</v>
      </c>
      <c r="E353" s="32">
        <v>40</v>
      </c>
      <c r="F353" s="32">
        <v>0</v>
      </c>
      <c r="G353" s="35">
        <v>0</v>
      </c>
      <c r="H353" s="35">
        <v>17.309999999999999</v>
      </c>
      <c r="I353" s="1"/>
      <c r="J353" s="1"/>
      <c r="K353" s="1"/>
      <c r="L353" s="1"/>
      <c r="M353" s="1"/>
      <c r="N353" s="1"/>
      <c r="O353" s="1"/>
      <c r="P353" s="1"/>
    </row>
    <row r="354" spans="1:16" ht="15.6" x14ac:dyDescent="0.3">
      <c r="A354" s="32" t="s">
        <v>379</v>
      </c>
      <c r="B354" s="32" t="s">
        <v>13</v>
      </c>
      <c r="C354" s="32" t="s">
        <v>7</v>
      </c>
      <c r="D354" s="33">
        <v>42401</v>
      </c>
      <c r="E354" s="32">
        <v>54</v>
      </c>
      <c r="F354" s="32">
        <v>0</v>
      </c>
      <c r="G354" s="35">
        <v>0</v>
      </c>
      <c r="H354" s="35">
        <v>36.81</v>
      </c>
      <c r="I354" s="1"/>
      <c r="J354" s="1"/>
      <c r="K354" s="1"/>
      <c r="L354" s="1"/>
      <c r="M354" s="1"/>
      <c r="N354" s="1"/>
      <c r="O354" s="1"/>
      <c r="P354" s="1"/>
    </row>
    <row r="355" spans="1:16" ht="15.6" x14ac:dyDescent="0.3">
      <c r="A355" s="32" t="s">
        <v>380</v>
      </c>
      <c r="B355" s="32" t="s">
        <v>16</v>
      </c>
      <c r="C355" s="32" t="s">
        <v>4</v>
      </c>
      <c r="D355" s="33">
        <v>42401</v>
      </c>
      <c r="E355" s="32">
        <v>35</v>
      </c>
      <c r="F355" s="32">
        <v>0</v>
      </c>
      <c r="G355" s="35">
        <v>0</v>
      </c>
      <c r="H355" s="35">
        <v>39.83</v>
      </c>
      <c r="I355" s="1"/>
      <c r="J355" s="1"/>
      <c r="K355" s="1"/>
      <c r="L355" s="1"/>
      <c r="M355" s="1"/>
      <c r="N355" s="1"/>
      <c r="O355" s="1"/>
      <c r="P355" s="1"/>
    </row>
    <row r="356" spans="1:16" ht="15.6" x14ac:dyDescent="0.3">
      <c r="A356" s="32" t="s">
        <v>381</v>
      </c>
      <c r="B356" s="32" t="s">
        <v>10</v>
      </c>
      <c r="C356" s="32" t="s">
        <v>4</v>
      </c>
      <c r="D356" s="33">
        <v>42401</v>
      </c>
      <c r="E356" s="32">
        <v>7</v>
      </c>
      <c r="F356" s="32">
        <v>0</v>
      </c>
      <c r="G356" s="35">
        <v>0</v>
      </c>
      <c r="H356" s="35">
        <v>2.19</v>
      </c>
      <c r="I356" s="1"/>
      <c r="J356" s="1"/>
      <c r="K356" s="1"/>
      <c r="L356" s="1"/>
      <c r="M356" s="1"/>
      <c r="N356" s="1"/>
      <c r="O356" s="1"/>
      <c r="P356" s="1"/>
    </row>
    <row r="357" spans="1:16" ht="15.6" x14ac:dyDescent="0.3">
      <c r="A357" s="32" t="s">
        <v>382</v>
      </c>
      <c r="B357" s="32" t="s">
        <v>16</v>
      </c>
      <c r="C357" s="32" t="s">
        <v>8</v>
      </c>
      <c r="D357" s="33">
        <v>42401</v>
      </c>
      <c r="E357" s="32">
        <v>94</v>
      </c>
      <c r="F357" s="32">
        <v>0</v>
      </c>
      <c r="G357" s="35">
        <v>0</v>
      </c>
      <c r="H357" s="35">
        <v>36.54</v>
      </c>
      <c r="I357" s="1"/>
      <c r="J357" s="1"/>
      <c r="K357" s="1"/>
      <c r="L357" s="1"/>
      <c r="M357" s="1"/>
      <c r="N357" s="1"/>
      <c r="O357" s="1"/>
      <c r="P357" s="1"/>
    </row>
    <row r="358" spans="1:16" ht="15.6" x14ac:dyDescent="0.3">
      <c r="A358" s="32" t="s">
        <v>383</v>
      </c>
      <c r="B358" s="32" t="s">
        <v>14</v>
      </c>
      <c r="C358" s="32" t="s">
        <v>8</v>
      </c>
      <c r="D358" s="33">
        <v>42401</v>
      </c>
      <c r="E358" s="32">
        <v>10</v>
      </c>
      <c r="F358" s="32">
        <v>0</v>
      </c>
      <c r="G358" s="35">
        <v>0</v>
      </c>
      <c r="H358" s="35">
        <v>8.4</v>
      </c>
      <c r="I358" s="1"/>
      <c r="J358" s="1"/>
      <c r="K358" s="1"/>
      <c r="L358" s="1"/>
      <c r="M358" s="1"/>
      <c r="N358" s="1"/>
      <c r="O358" s="1"/>
      <c r="P358" s="1"/>
    </row>
    <row r="359" spans="1:16" ht="15.6" x14ac:dyDescent="0.3">
      <c r="A359" s="32" t="s">
        <v>384</v>
      </c>
      <c r="B359" s="32" t="s">
        <v>16</v>
      </c>
      <c r="C359" s="32" t="s">
        <v>3</v>
      </c>
      <c r="D359" s="33">
        <v>42401</v>
      </c>
      <c r="E359" s="32">
        <v>25</v>
      </c>
      <c r="F359" s="32">
        <v>0</v>
      </c>
      <c r="G359" s="35">
        <v>0</v>
      </c>
      <c r="H359" s="35">
        <v>26.15</v>
      </c>
      <c r="I359" s="1"/>
      <c r="J359" s="1"/>
      <c r="K359" s="1"/>
      <c r="L359" s="1"/>
      <c r="M359" s="1"/>
      <c r="N359" s="1"/>
      <c r="O359" s="1"/>
      <c r="P359" s="1"/>
    </row>
    <row r="360" spans="1:16" ht="15.6" x14ac:dyDescent="0.3">
      <c r="A360" s="32" t="s">
        <v>385</v>
      </c>
      <c r="B360" s="32" t="s">
        <v>16</v>
      </c>
      <c r="C360" s="32" t="s">
        <v>2</v>
      </c>
      <c r="D360" s="33">
        <v>42401</v>
      </c>
      <c r="E360" s="32">
        <v>9</v>
      </c>
      <c r="F360" s="32">
        <v>0</v>
      </c>
      <c r="G360" s="35">
        <v>0</v>
      </c>
      <c r="H360" s="35">
        <v>12.9</v>
      </c>
      <c r="I360" s="1"/>
      <c r="J360" s="1"/>
      <c r="K360" s="1"/>
      <c r="L360" s="1"/>
      <c r="M360" s="1"/>
      <c r="N360" s="1"/>
      <c r="O360" s="1"/>
      <c r="P360" s="1"/>
    </row>
    <row r="361" spans="1:16" ht="15.6" x14ac:dyDescent="0.3">
      <c r="A361" s="32" t="s">
        <v>386</v>
      </c>
      <c r="B361" s="32" t="s">
        <v>16</v>
      </c>
      <c r="C361" s="32" t="s">
        <v>2</v>
      </c>
      <c r="D361" s="33">
        <v>42370</v>
      </c>
      <c r="E361" s="32">
        <v>68</v>
      </c>
      <c r="F361" s="32">
        <v>0</v>
      </c>
      <c r="G361" s="35">
        <v>0</v>
      </c>
      <c r="H361" s="35">
        <v>138.66999999999999</v>
      </c>
      <c r="I361" s="1"/>
      <c r="J361" s="1"/>
      <c r="K361" s="1"/>
      <c r="L361" s="1"/>
      <c r="M361" s="1"/>
      <c r="N361" s="1"/>
      <c r="O361" s="1"/>
      <c r="P361" s="1"/>
    </row>
    <row r="362" spans="1:16" ht="15.6" x14ac:dyDescent="0.3">
      <c r="A362" s="32" t="s">
        <v>387</v>
      </c>
      <c r="B362" s="32" t="s">
        <v>16</v>
      </c>
      <c r="C362" s="32" t="s">
        <v>2</v>
      </c>
      <c r="D362" s="33">
        <v>42401</v>
      </c>
      <c r="E362" s="32">
        <v>4</v>
      </c>
      <c r="F362" s="32">
        <v>0</v>
      </c>
      <c r="G362" s="35">
        <v>0</v>
      </c>
      <c r="H362" s="35">
        <v>15.44</v>
      </c>
      <c r="I362" s="1"/>
      <c r="J362" s="1"/>
      <c r="K362" s="1"/>
      <c r="L362" s="1"/>
      <c r="M362" s="1"/>
      <c r="N362" s="1"/>
      <c r="O362" s="1"/>
      <c r="P362" s="1"/>
    </row>
    <row r="363" spans="1:16" ht="15.6" x14ac:dyDescent="0.3">
      <c r="A363" s="32" t="s">
        <v>388</v>
      </c>
      <c r="B363" s="32" t="s">
        <v>16</v>
      </c>
      <c r="C363" s="32" t="s">
        <v>2</v>
      </c>
      <c r="D363" s="33">
        <v>42430</v>
      </c>
      <c r="E363" s="32">
        <v>3</v>
      </c>
      <c r="F363" s="32">
        <v>0</v>
      </c>
      <c r="G363" s="35">
        <v>0</v>
      </c>
      <c r="H363" s="35">
        <v>15.25</v>
      </c>
      <c r="I363" s="1"/>
      <c r="J363" s="1"/>
      <c r="K363" s="1"/>
      <c r="L363" s="1"/>
      <c r="M363" s="1"/>
      <c r="N363" s="1"/>
      <c r="O363" s="1"/>
      <c r="P363" s="1"/>
    </row>
    <row r="364" spans="1:16" ht="15.6" x14ac:dyDescent="0.3">
      <c r="A364" s="32" t="s">
        <v>389</v>
      </c>
      <c r="B364" s="32" t="s">
        <v>16</v>
      </c>
      <c r="C364" s="32" t="s">
        <v>4</v>
      </c>
      <c r="D364" s="33">
        <v>42401</v>
      </c>
      <c r="E364" s="32">
        <v>22</v>
      </c>
      <c r="F364" s="32">
        <v>0</v>
      </c>
      <c r="G364" s="35">
        <v>0</v>
      </c>
      <c r="H364" s="35">
        <v>13.81</v>
      </c>
      <c r="I364" s="1"/>
      <c r="J364" s="1"/>
      <c r="K364" s="1"/>
      <c r="L364" s="1"/>
      <c r="M364" s="1"/>
      <c r="N364" s="1"/>
      <c r="O364" s="1"/>
      <c r="P364" s="1"/>
    </row>
    <row r="365" spans="1:16" ht="15.6" x14ac:dyDescent="0.3">
      <c r="A365" s="32" t="s">
        <v>390</v>
      </c>
      <c r="B365" s="32" t="s">
        <v>14</v>
      </c>
      <c r="C365" s="32" t="s">
        <v>8</v>
      </c>
      <c r="D365" s="33">
        <v>42430</v>
      </c>
      <c r="E365" s="32">
        <v>142</v>
      </c>
      <c r="F365" s="32">
        <v>0</v>
      </c>
      <c r="G365" s="35">
        <v>0</v>
      </c>
      <c r="H365" s="35">
        <v>165.29</v>
      </c>
      <c r="I365" s="1"/>
      <c r="J365" s="1"/>
      <c r="K365" s="1"/>
      <c r="L365" s="1"/>
      <c r="M365" s="1"/>
      <c r="N365" s="1"/>
      <c r="O365" s="1"/>
      <c r="P365" s="1"/>
    </row>
    <row r="366" spans="1:16" ht="15.6" x14ac:dyDescent="0.3">
      <c r="A366" s="32" t="s">
        <v>391</v>
      </c>
      <c r="B366" s="32" t="s">
        <v>16</v>
      </c>
      <c r="C366" s="32" t="s">
        <v>8</v>
      </c>
      <c r="D366" s="33">
        <v>42430</v>
      </c>
      <c r="E366" s="32">
        <v>4</v>
      </c>
      <c r="F366" s="32">
        <v>0</v>
      </c>
      <c r="G366" s="35">
        <v>0</v>
      </c>
      <c r="H366" s="35">
        <v>2.77</v>
      </c>
      <c r="I366" s="1"/>
      <c r="J366" s="1"/>
      <c r="K366" s="1"/>
      <c r="L366" s="1"/>
      <c r="M366" s="1"/>
      <c r="N366" s="1"/>
      <c r="O366" s="1"/>
      <c r="P366" s="1"/>
    </row>
    <row r="367" spans="1:16" ht="15.6" x14ac:dyDescent="0.3">
      <c r="A367" s="32" t="s">
        <v>392</v>
      </c>
      <c r="B367" s="32" t="s">
        <v>16</v>
      </c>
      <c r="C367" s="32" t="s">
        <v>3</v>
      </c>
      <c r="D367" s="33">
        <v>42430</v>
      </c>
      <c r="E367" s="32">
        <v>45</v>
      </c>
      <c r="F367" s="32">
        <v>0</v>
      </c>
      <c r="G367" s="35">
        <v>0</v>
      </c>
      <c r="H367" s="35">
        <v>82.94</v>
      </c>
      <c r="I367" s="1"/>
      <c r="J367" s="1"/>
      <c r="K367" s="1"/>
      <c r="L367" s="1"/>
      <c r="M367" s="1"/>
      <c r="N367" s="1"/>
      <c r="O367" s="1"/>
      <c r="P367" s="1"/>
    </row>
    <row r="368" spans="1:16" ht="15.6" x14ac:dyDescent="0.3">
      <c r="A368" s="32" t="s">
        <v>393</v>
      </c>
      <c r="B368" s="32" t="s">
        <v>10</v>
      </c>
      <c r="C368" s="32" t="s">
        <v>8</v>
      </c>
      <c r="D368" s="33">
        <v>42370</v>
      </c>
      <c r="E368" s="32">
        <v>80</v>
      </c>
      <c r="F368" s="32">
        <v>0</v>
      </c>
      <c r="G368" s="35">
        <v>0</v>
      </c>
      <c r="H368" s="35">
        <v>82.74</v>
      </c>
      <c r="I368" s="1"/>
      <c r="J368" s="1"/>
      <c r="K368" s="1"/>
      <c r="L368" s="1"/>
      <c r="M368" s="1"/>
      <c r="N368" s="1"/>
      <c r="O368" s="1"/>
      <c r="P368" s="1"/>
    </row>
    <row r="369" spans="1:16" ht="15.6" x14ac:dyDescent="0.3">
      <c r="A369" s="32" t="s">
        <v>394</v>
      </c>
      <c r="B369" s="32" t="s">
        <v>10</v>
      </c>
      <c r="C369" s="32" t="s">
        <v>8</v>
      </c>
      <c r="D369" s="33">
        <v>42370</v>
      </c>
      <c r="E369" s="32">
        <v>96</v>
      </c>
      <c r="F369" s="32">
        <v>0</v>
      </c>
      <c r="G369" s="35">
        <v>0</v>
      </c>
      <c r="H369" s="35">
        <v>151.1</v>
      </c>
      <c r="I369" s="1"/>
      <c r="J369" s="1"/>
      <c r="K369" s="1"/>
      <c r="L369" s="1"/>
      <c r="M369" s="1"/>
      <c r="N369" s="1"/>
      <c r="O369" s="1"/>
      <c r="P369" s="1"/>
    </row>
    <row r="370" spans="1:16" ht="15.6" x14ac:dyDescent="0.3">
      <c r="A370" s="32" t="s">
        <v>395</v>
      </c>
      <c r="B370" s="32" t="s">
        <v>16</v>
      </c>
      <c r="C370" s="32" t="s">
        <v>8</v>
      </c>
      <c r="D370" s="33">
        <v>42370</v>
      </c>
      <c r="E370" s="32">
        <v>4</v>
      </c>
      <c r="F370" s="32">
        <v>0</v>
      </c>
      <c r="G370" s="35">
        <v>0</v>
      </c>
      <c r="H370" s="35">
        <v>1.7</v>
      </c>
      <c r="I370" s="1"/>
      <c r="J370" s="1"/>
      <c r="K370" s="1"/>
      <c r="L370" s="1"/>
      <c r="M370" s="1"/>
      <c r="N370" s="1"/>
      <c r="O370" s="1"/>
      <c r="P370" s="1"/>
    </row>
    <row r="371" spans="1:16" ht="15.6" x14ac:dyDescent="0.3">
      <c r="A371" s="32" t="s">
        <v>396</v>
      </c>
      <c r="B371" s="32" t="s">
        <v>16</v>
      </c>
      <c r="C371" s="32" t="s">
        <v>8</v>
      </c>
      <c r="D371" s="33">
        <v>42401</v>
      </c>
      <c r="E371" s="32">
        <v>62</v>
      </c>
      <c r="F371" s="32">
        <v>0</v>
      </c>
      <c r="G371" s="35">
        <v>0</v>
      </c>
      <c r="H371" s="35">
        <v>57.58</v>
      </c>
      <c r="I371" s="1"/>
      <c r="J371" s="1"/>
      <c r="K371" s="1"/>
      <c r="L371" s="1"/>
      <c r="M371" s="1"/>
      <c r="N371" s="1"/>
      <c r="O371" s="1"/>
      <c r="P371" s="1"/>
    </row>
    <row r="372" spans="1:16" ht="15.6" x14ac:dyDescent="0.3">
      <c r="A372" s="32" t="s">
        <v>397</v>
      </c>
      <c r="B372" s="32" t="s">
        <v>16</v>
      </c>
      <c r="C372" s="32" t="s">
        <v>8</v>
      </c>
      <c r="D372" s="33">
        <v>42401</v>
      </c>
      <c r="E372" s="32">
        <v>31</v>
      </c>
      <c r="F372" s="32">
        <v>0</v>
      </c>
      <c r="G372" s="35">
        <v>0</v>
      </c>
      <c r="H372" s="35">
        <v>24.35</v>
      </c>
      <c r="I372" s="1"/>
      <c r="J372" s="1"/>
      <c r="K372" s="1"/>
      <c r="L372" s="1"/>
      <c r="M372" s="1"/>
      <c r="N372" s="1"/>
      <c r="O372" s="1"/>
      <c r="P372" s="1"/>
    </row>
    <row r="373" spans="1:16" ht="15.6" x14ac:dyDescent="0.3">
      <c r="A373" s="32" t="s">
        <v>398</v>
      </c>
      <c r="B373" s="32" t="s">
        <v>16</v>
      </c>
      <c r="C373" s="32" t="s">
        <v>8</v>
      </c>
      <c r="D373" s="33">
        <v>42430</v>
      </c>
      <c r="E373" s="32">
        <v>14</v>
      </c>
      <c r="F373" s="32">
        <v>0</v>
      </c>
      <c r="G373" s="35">
        <v>0</v>
      </c>
      <c r="H373" s="35">
        <v>15.06</v>
      </c>
      <c r="I373" s="1"/>
      <c r="J373" s="1"/>
      <c r="K373" s="1"/>
      <c r="L373" s="1"/>
      <c r="M373" s="1"/>
      <c r="N373" s="1"/>
      <c r="O373" s="1"/>
      <c r="P373" s="1"/>
    </row>
    <row r="374" spans="1:16" ht="15.6" x14ac:dyDescent="0.3">
      <c r="A374" s="32" t="s">
        <v>399</v>
      </c>
      <c r="B374" s="32" t="s">
        <v>16</v>
      </c>
      <c r="C374" s="32" t="s">
        <v>8</v>
      </c>
      <c r="D374" s="33">
        <v>42430</v>
      </c>
      <c r="E374" s="32">
        <v>29</v>
      </c>
      <c r="F374" s="32">
        <v>0</v>
      </c>
      <c r="G374" s="35">
        <v>0</v>
      </c>
      <c r="H374" s="35">
        <v>39.520000000000003</v>
      </c>
      <c r="I374" s="1"/>
      <c r="J374" s="1"/>
      <c r="K374" s="1"/>
      <c r="L374" s="1"/>
      <c r="M374" s="1"/>
      <c r="N374" s="1"/>
      <c r="O374" s="1"/>
      <c r="P374" s="1"/>
    </row>
    <row r="375" spans="1:16" ht="15.6" x14ac:dyDescent="0.3">
      <c r="A375" s="32" t="s">
        <v>400</v>
      </c>
      <c r="B375" s="32" t="s">
        <v>16</v>
      </c>
      <c r="C375" s="32" t="s">
        <v>8</v>
      </c>
      <c r="D375" s="33">
        <v>42370</v>
      </c>
      <c r="E375" s="32">
        <v>5</v>
      </c>
      <c r="F375" s="32">
        <v>0</v>
      </c>
      <c r="G375" s="35">
        <v>0</v>
      </c>
      <c r="H375" s="35">
        <v>5.85</v>
      </c>
      <c r="I375" s="1"/>
      <c r="J375" s="1"/>
      <c r="K375" s="1"/>
      <c r="L375" s="1"/>
      <c r="M375" s="1"/>
      <c r="N375" s="1"/>
      <c r="O375" s="1"/>
      <c r="P375" s="1"/>
    </row>
    <row r="376" spans="1:16" ht="15.6" x14ac:dyDescent="0.3">
      <c r="A376" s="32" t="s">
        <v>401</v>
      </c>
      <c r="B376" s="32" t="s">
        <v>16</v>
      </c>
      <c r="C376" s="32" t="s">
        <v>8</v>
      </c>
      <c r="D376" s="33">
        <v>42430</v>
      </c>
      <c r="E376" s="32">
        <v>39</v>
      </c>
      <c r="F376" s="32">
        <v>0</v>
      </c>
      <c r="G376" s="35">
        <v>0</v>
      </c>
      <c r="H376" s="35">
        <v>26.65</v>
      </c>
      <c r="I376" s="1"/>
      <c r="J376" s="1"/>
      <c r="K376" s="1"/>
      <c r="L376" s="1"/>
      <c r="M376" s="1"/>
      <c r="N376" s="1"/>
      <c r="O376" s="1"/>
      <c r="P376" s="1"/>
    </row>
    <row r="377" spans="1:16" ht="15.6" x14ac:dyDescent="0.3">
      <c r="A377" s="32" t="s">
        <v>402</v>
      </c>
      <c r="B377" s="32" t="s">
        <v>16</v>
      </c>
      <c r="C377" s="32" t="s">
        <v>8</v>
      </c>
      <c r="D377" s="33">
        <v>42370</v>
      </c>
      <c r="E377" s="32">
        <v>13</v>
      </c>
      <c r="F377" s="32">
        <v>0</v>
      </c>
      <c r="G377" s="35">
        <v>0</v>
      </c>
      <c r="H377" s="35">
        <v>12.81</v>
      </c>
      <c r="I377" s="1"/>
      <c r="J377" s="1"/>
      <c r="K377" s="1"/>
      <c r="L377" s="1"/>
      <c r="M377" s="1"/>
      <c r="N377" s="1"/>
      <c r="O377" s="1"/>
      <c r="P377" s="1"/>
    </row>
    <row r="378" spans="1:16" ht="15.6" x14ac:dyDescent="0.3">
      <c r="A378" s="32" t="s">
        <v>403</v>
      </c>
      <c r="B378" s="32" t="s">
        <v>16</v>
      </c>
      <c r="C378" s="32" t="s">
        <v>8</v>
      </c>
      <c r="D378" s="33">
        <v>42430</v>
      </c>
      <c r="E378" s="32">
        <v>8</v>
      </c>
      <c r="F378" s="32">
        <v>0</v>
      </c>
      <c r="G378" s="35">
        <v>0</v>
      </c>
      <c r="H378" s="35">
        <v>9.1</v>
      </c>
      <c r="I378" s="1"/>
      <c r="J378" s="1"/>
      <c r="K378" s="1"/>
      <c r="L378" s="1"/>
      <c r="M378" s="1"/>
      <c r="N378" s="1"/>
      <c r="O378" s="1"/>
      <c r="P378" s="1"/>
    </row>
    <row r="379" spans="1:16" ht="15.6" x14ac:dyDescent="0.3">
      <c r="A379" s="32" t="s">
        <v>404</v>
      </c>
      <c r="B379" s="32" t="s">
        <v>16</v>
      </c>
      <c r="C379" s="32" t="s">
        <v>8</v>
      </c>
      <c r="D379" s="33">
        <v>42401</v>
      </c>
      <c r="E379" s="32">
        <v>5</v>
      </c>
      <c r="F379" s="32">
        <v>0</v>
      </c>
      <c r="G379" s="35">
        <v>0</v>
      </c>
      <c r="H379" s="35">
        <v>5.33</v>
      </c>
      <c r="I379" s="1"/>
      <c r="J379" s="1"/>
      <c r="K379" s="1"/>
      <c r="L379" s="1"/>
      <c r="M379" s="1"/>
      <c r="N379" s="1"/>
      <c r="O379" s="1"/>
      <c r="P379" s="1"/>
    </row>
    <row r="380" spans="1:16" ht="15.6" x14ac:dyDescent="0.3">
      <c r="A380" s="32" t="s">
        <v>405</v>
      </c>
      <c r="B380" s="32" t="s">
        <v>16</v>
      </c>
      <c r="C380" s="32" t="s">
        <v>8</v>
      </c>
      <c r="D380" s="33">
        <v>42370</v>
      </c>
      <c r="E380" s="32">
        <v>4</v>
      </c>
      <c r="F380" s="32">
        <v>0</v>
      </c>
      <c r="G380" s="35">
        <v>0</v>
      </c>
      <c r="H380" s="35">
        <v>11.04</v>
      </c>
      <c r="I380" s="1"/>
      <c r="J380" s="1"/>
      <c r="K380" s="1"/>
      <c r="L380" s="1"/>
      <c r="M380" s="1"/>
      <c r="N380" s="1"/>
      <c r="O380" s="1"/>
      <c r="P380" s="1"/>
    </row>
    <row r="381" spans="1:16" ht="15.6" x14ac:dyDescent="0.3">
      <c r="A381" s="32" t="s">
        <v>406</v>
      </c>
      <c r="B381" s="32" t="s">
        <v>16</v>
      </c>
      <c r="C381" s="32" t="s">
        <v>8</v>
      </c>
      <c r="D381" s="33">
        <v>42401</v>
      </c>
      <c r="E381" s="32">
        <v>76</v>
      </c>
      <c r="F381" s="32">
        <v>0</v>
      </c>
      <c r="G381" s="35">
        <v>0</v>
      </c>
      <c r="H381" s="35">
        <v>50.18</v>
      </c>
      <c r="I381" s="1"/>
      <c r="J381" s="1"/>
      <c r="K381" s="1"/>
      <c r="L381" s="1"/>
      <c r="M381" s="1"/>
      <c r="N381" s="1"/>
      <c r="O381" s="1"/>
      <c r="P381" s="1"/>
    </row>
    <row r="382" spans="1:16" ht="15.6" x14ac:dyDescent="0.3">
      <c r="A382" s="32" t="s">
        <v>407</v>
      </c>
      <c r="B382" s="32" t="s">
        <v>10</v>
      </c>
      <c r="C382" s="32" t="s">
        <v>8</v>
      </c>
      <c r="D382" s="33">
        <v>42430</v>
      </c>
      <c r="E382" s="32">
        <v>2</v>
      </c>
      <c r="F382" s="32">
        <v>0</v>
      </c>
      <c r="G382" s="35">
        <v>0</v>
      </c>
      <c r="H382" s="35">
        <v>2.79</v>
      </c>
      <c r="I382" s="1"/>
      <c r="J382" s="1"/>
      <c r="K382" s="1"/>
      <c r="L382" s="1"/>
      <c r="M382" s="1"/>
      <c r="N382" s="1"/>
      <c r="O382" s="1"/>
      <c r="P382" s="1"/>
    </row>
    <row r="383" spans="1:16" ht="15.6" x14ac:dyDescent="0.3">
      <c r="A383" s="32" t="s">
        <v>408</v>
      </c>
      <c r="B383" s="32" t="s">
        <v>16</v>
      </c>
      <c r="C383" s="32" t="s">
        <v>8</v>
      </c>
      <c r="D383" s="33">
        <v>42370</v>
      </c>
      <c r="E383" s="32">
        <v>6</v>
      </c>
      <c r="F383" s="32">
        <v>0</v>
      </c>
      <c r="G383" s="35">
        <v>0</v>
      </c>
      <c r="H383" s="35">
        <v>5.32</v>
      </c>
      <c r="I383" s="1"/>
      <c r="J383" s="1"/>
      <c r="K383" s="1"/>
      <c r="L383" s="1"/>
      <c r="M383" s="1"/>
      <c r="N383" s="1"/>
      <c r="O383" s="1"/>
      <c r="P383" s="1"/>
    </row>
    <row r="384" spans="1:16" ht="15.6" x14ac:dyDescent="0.3">
      <c r="A384" s="32" t="s">
        <v>409</v>
      </c>
      <c r="B384" s="32" t="s">
        <v>14</v>
      </c>
      <c r="C384" s="32" t="s">
        <v>8</v>
      </c>
      <c r="D384" s="33">
        <v>42401</v>
      </c>
      <c r="E384" s="32">
        <v>9</v>
      </c>
      <c r="F384" s="32">
        <v>0</v>
      </c>
      <c r="G384" s="35">
        <v>0</v>
      </c>
      <c r="H384" s="35">
        <v>6.42</v>
      </c>
      <c r="I384" s="1"/>
      <c r="J384" s="1"/>
      <c r="K384" s="1"/>
      <c r="L384" s="1"/>
      <c r="M384" s="1"/>
      <c r="N384" s="1"/>
      <c r="O384" s="1"/>
      <c r="P384" s="1"/>
    </row>
    <row r="385" spans="1:16" ht="15.6" x14ac:dyDescent="0.3">
      <c r="A385" s="32" t="s">
        <v>410</v>
      </c>
      <c r="B385" s="32" t="s">
        <v>10</v>
      </c>
      <c r="C385" s="32" t="s">
        <v>8</v>
      </c>
      <c r="D385" s="33">
        <v>42430</v>
      </c>
      <c r="E385" s="32">
        <v>7</v>
      </c>
      <c r="F385" s="32">
        <v>0</v>
      </c>
      <c r="G385" s="35">
        <v>0</v>
      </c>
      <c r="H385" s="35">
        <v>14.9</v>
      </c>
      <c r="I385" s="1"/>
      <c r="J385" s="1"/>
      <c r="K385" s="1"/>
      <c r="L385" s="1"/>
      <c r="M385" s="1"/>
      <c r="N385" s="1"/>
      <c r="O385" s="1"/>
      <c r="P385" s="1"/>
    </row>
    <row r="386" spans="1:16" ht="15.6" x14ac:dyDescent="0.3">
      <c r="A386" s="32" t="s">
        <v>411</v>
      </c>
      <c r="B386" s="32" t="s">
        <v>10</v>
      </c>
      <c r="C386" s="32" t="s">
        <v>8</v>
      </c>
      <c r="D386" s="33">
        <v>42401</v>
      </c>
      <c r="E386" s="32">
        <v>1</v>
      </c>
      <c r="F386" s="32">
        <v>0</v>
      </c>
      <c r="G386" s="35">
        <v>0</v>
      </c>
      <c r="H386" s="35">
        <v>7.49</v>
      </c>
      <c r="I386" s="1"/>
      <c r="J386" s="1"/>
      <c r="K386" s="1"/>
      <c r="L386" s="1"/>
      <c r="M386" s="1"/>
      <c r="N386" s="1"/>
      <c r="O386" s="1"/>
      <c r="P386" s="1"/>
    </row>
    <row r="387" spans="1:16" ht="15.6" x14ac:dyDescent="0.3">
      <c r="A387" s="32" t="s">
        <v>412</v>
      </c>
      <c r="B387" s="32" t="s">
        <v>16</v>
      </c>
      <c r="C387" s="32" t="s">
        <v>8</v>
      </c>
      <c r="D387" s="33">
        <v>42370</v>
      </c>
      <c r="E387" s="32">
        <v>5</v>
      </c>
      <c r="F387" s="32">
        <v>0</v>
      </c>
      <c r="G387" s="35">
        <v>0</v>
      </c>
      <c r="H387" s="35">
        <v>9.1300000000000008</v>
      </c>
      <c r="I387" s="1"/>
      <c r="J387" s="1"/>
      <c r="K387" s="1"/>
      <c r="L387" s="1"/>
      <c r="M387" s="1"/>
      <c r="N387" s="1"/>
      <c r="O387" s="1"/>
      <c r="P387" s="1"/>
    </row>
    <row r="388" spans="1:16" ht="15.6" x14ac:dyDescent="0.3">
      <c r="A388" s="32" t="s">
        <v>413</v>
      </c>
      <c r="B388" s="32" t="s">
        <v>16</v>
      </c>
      <c r="C388" s="32" t="s">
        <v>8</v>
      </c>
      <c r="D388" s="33">
        <v>42401</v>
      </c>
      <c r="E388" s="32">
        <v>9</v>
      </c>
      <c r="F388" s="32">
        <v>0</v>
      </c>
      <c r="G388" s="35">
        <v>0</v>
      </c>
      <c r="H388" s="35">
        <v>9.67</v>
      </c>
      <c r="I388" s="1"/>
      <c r="J388" s="1"/>
      <c r="K388" s="1"/>
      <c r="L388" s="1"/>
      <c r="M388" s="1"/>
      <c r="N388" s="1"/>
      <c r="O388" s="1"/>
      <c r="P388" s="1"/>
    </row>
    <row r="389" spans="1:16" ht="15.6" x14ac:dyDescent="0.3">
      <c r="A389" s="32" t="s">
        <v>414</v>
      </c>
      <c r="B389" s="32" t="s">
        <v>10</v>
      </c>
      <c r="C389" s="32" t="s">
        <v>8</v>
      </c>
      <c r="D389" s="33">
        <v>42370</v>
      </c>
      <c r="E389" s="32">
        <v>12</v>
      </c>
      <c r="F389" s="32">
        <v>0</v>
      </c>
      <c r="G389" s="35">
        <v>0</v>
      </c>
      <c r="H389" s="35">
        <v>10.28</v>
      </c>
      <c r="I389" s="1"/>
      <c r="J389" s="1"/>
      <c r="K389" s="1"/>
      <c r="L389" s="1"/>
      <c r="M389" s="1"/>
      <c r="N389" s="1"/>
      <c r="O389" s="1"/>
      <c r="P389" s="1"/>
    </row>
    <row r="390" spans="1:16" ht="15.6" x14ac:dyDescent="0.3">
      <c r="A390" s="1"/>
      <c r="B390" s="1"/>
      <c r="C390" s="1"/>
      <c r="D390" s="1"/>
      <c r="E390" s="1"/>
      <c r="F390" s="1"/>
      <c r="G390" s="45"/>
      <c r="H390" s="46"/>
      <c r="I390" s="1"/>
      <c r="J390" s="1"/>
      <c r="K390" s="1"/>
      <c r="L390" s="1"/>
      <c r="M390" s="1"/>
      <c r="N390" s="1"/>
      <c r="O390" s="1"/>
      <c r="P390" s="1"/>
    </row>
    <row r="391" spans="1:16" ht="15.6" x14ac:dyDescent="0.3">
      <c r="A391" s="1"/>
      <c r="B391" s="1"/>
      <c r="C391" s="1"/>
      <c r="D391" s="1"/>
      <c r="E391" s="1"/>
      <c r="F391" s="1"/>
      <c r="G391" s="45"/>
      <c r="H391" s="46"/>
      <c r="I391" s="1"/>
      <c r="J391" s="1"/>
      <c r="K391" s="1"/>
      <c r="L391" s="1"/>
      <c r="M391" s="1"/>
      <c r="N391" s="1"/>
      <c r="O391" s="1"/>
      <c r="P391" s="1"/>
    </row>
  </sheetData>
  <pageMargins left="0.7" right="0.7" top="0.75" bottom="0.75" header="0.3" footer="0.3"/>
  <pageSetup orientation="portrait" horizontalDpi="4294967293"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6"/>
  <sheetViews>
    <sheetView workbookViewId="0">
      <selection activeCell="G19" sqref="G19"/>
    </sheetView>
  </sheetViews>
  <sheetFormatPr defaultRowHeight="14.4" x14ac:dyDescent="0.3"/>
  <cols>
    <col min="1" max="1" width="14.88671875" customWidth="1"/>
    <col min="3" max="3" width="9.77734375" bestFit="1" customWidth="1"/>
    <col min="7" max="7" width="10.109375" customWidth="1"/>
  </cols>
  <sheetData>
    <row r="1" spans="1:7" x14ac:dyDescent="0.3">
      <c r="A1" t="s">
        <v>425</v>
      </c>
    </row>
    <row r="2" spans="1:7" x14ac:dyDescent="0.3">
      <c r="A2" t="s">
        <v>479</v>
      </c>
    </row>
    <row r="3" spans="1:7" x14ac:dyDescent="0.3">
      <c r="A3" t="s">
        <v>426</v>
      </c>
    </row>
    <row r="6" spans="1:7" x14ac:dyDescent="0.3">
      <c r="A6" s="66" t="s">
        <v>490</v>
      </c>
      <c r="B6" s="66" t="s">
        <v>1</v>
      </c>
      <c r="C6" s="66" t="s">
        <v>491</v>
      </c>
      <c r="D6" s="66" t="s">
        <v>29</v>
      </c>
      <c r="F6" t="s">
        <v>514</v>
      </c>
    </row>
    <row r="7" spans="1:7" x14ac:dyDescent="0.3">
      <c r="A7" s="66" t="s">
        <v>492</v>
      </c>
      <c r="B7" s="66" t="s">
        <v>512</v>
      </c>
      <c r="C7" s="66">
        <v>20</v>
      </c>
      <c r="D7" s="66">
        <v>6900</v>
      </c>
    </row>
    <row r="8" spans="1:7" x14ac:dyDescent="0.3">
      <c r="A8" s="66" t="s">
        <v>493</v>
      </c>
      <c r="B8" s="66" t="s">
        <v>512</v>
      </c>
      <c r="C8" s="66">
        <v>70</v>
      </c>
      <c r="D8" s="66">
        <v>5000</v>
      </c>
      <c r="F8" s="66" t="s">
        <v>1</v>
      </c>
      <c r="G8" s="66" t="s">
        <v>515</v>
      </c>
    </row>
    <row r="9" spans="1:7" x14ac:dyDescent="0.3">
      <c r="A9" s="66" t="s">
        <v>494</v>
      </c>
      <c r="B9" s="66" t="s">
        <v>512</v>
      </c>
      <c r="C9" s="66">
        <v>50</v>
      </c>
      <c r="D9" s="66">
        <v>2500</v>
      </c>
      <c r="F9" s="66" t="s">
        <v>512</v>
      </c>
      <c r="G9" s="66" t="s">
        <v>516</v>
      </c>
    </row>
    <row r="10" spans="1:7" x14ac:dyDescent="0.3">
      <c r="A10" s="66" t="s">
        <v>495</v>
      </c>
      <c r="B10" s="66" t="s">
        <v>513</v>
      </c>
      <c r="C10" s="66">
        <v>20</v>
      </c>
      <c r="D10" s="66">
        <v>34000</v>
      </c>
    </row>
    <row r="11" spans="1:7" x14ac:dyDescent="0.3">
      <c r="A11" s="66" t="s">
        <v>496</v>
      </c>
      <c r="B11" s="66" t="s">
        <v>513</v>
      </c>
      <c r="C11" s="66">
        <v>15</v>
      </c>
      <c r="D11" s="66">
        <v>500</v>
      </c>
      <c r="F11" t="s">
        <v>29</v>
      </c>
      <c r="G11">
        <f>DSUM(A6:D26,"Sales",F8:G9)</f>
        <v>15600</v>
      </c>
    </row>
    <row r="12" spans="1:7" x14ac:dyDescent="0.3">
      <c r="A12" s="66" t="s">
        <v>497</v>
      </c>
      <c r="B12" s="66" t="s">
        <v>513</v>
      </c>
      <c r="C12" s="66">
        <v>18</v>
      </c>
      <c r="D12" s="66">
        <v>1000</v>
      </c>
    </row>
    <row r="13" spans="1:7" x14ac:dyDescent="0.3">
      <c r="A13" s="66" t="s">
        <v>498</v>
      </c>
      <c r="B13" s="66" t="s">
        <v>513</v>
      </c>
      <c r="C13" s="66">
        <v>20</v>
      </c>
      <c r="D13" s="66">
        <v>2500</v>
      </c>
    </row>
    <row r="14" spans="1:7" x14ac:dyDescent="0.3">
      <c r="A14" s="66" t="s">
        <v>499</v>
      </c>
      <c r="B14" s="66" t="s">
        <v>513</v>
      </c>
      <c r="C14" s="66">
        <v>12</v>
      </c>
      <c r="D14" s="66">
        <v>1800</v>
      </c>
    </row>
    <row r="15" spans="1:7" x14ac:dyDescent="0.3">
      <c r="A15" s="66" t="s">
        <v>500</v>
      </c>
      <c r="B15" s="66" t="s">
        <v>513</v>
      </c>
      <c r="C15" s="66">
        <v>5</v>
      </c>
      <c r="D15" s="66">
        <v>500</v>
      </c>
    </row>
    <row r="16" spans="1:7" x14ac:dyDescent="0.3">
      <c r="A16" s="66" t="s">
        <v>501</v>
      </c>
      <c r="B16" s="66" t="s">
        <v>513</v>
      </c>
      <c r="C16" s="66">
        <v>4</v>
      </c>
      <c r="D16" s="66">
        <v>500</v>
      </c>
    </row>
    <row r="17" spans="1:4" x14ac:dyDescent="0.3">
      <c r="A17" s="66" t="s">
        <v>502</v>
      </c>
      <c r="B17" s="66" t="s">
        <v>513</v>
      </c>
      <c r="C17" s="66">
        <v>5</v>
      </c>
      <c r="D17" s="66">
        <v>500</v>
      </c>
    </row>
    <row r="18" spans="1:4" x14ac:dyDescent="0.3">
      <c r="A18" s="66" t="s">
        <v>503</v>
      </c>
      <c r="B18" s="66" t="s">
        <v>513</v>
      </c>
      <c r="C18" s="66">
        <v>10</v>
      </c>
      <c r="D18" s="66">
        <v>500</v>
      </c>
    </row>
    <row r="19" spans="1:4" x14ac:dyDescent="0.3">
      <c r="A19" s="66" t="s">
        <v>504</v>
      </c>
      <c r="B19" s="66" t="s">
        <v>512</v>
      </c>
      <c r="C19" s="66">
        <v>10</v>
      </c>
      <c r="D19" s="66">
        <v>4500</v>
      </c>
    </row>
    <row r="20" spans="1:4" x14ac:dyDescent="0.3">
      <c r="A20" s="66" t="s">
        <v>505</v>
      </c>
      <c r="B20" s="66" t="s">
        <v>512</v>
      </c>
      <c r="C20" s="66">
        <v>10</v>
      </c>
      <c r="D20" s="66">
        <v>9900</v>
      </c>
    </row>
    <row r="21" spans="1:4" x14ac:dyDescent="0.3">
      <c r="A21" s="66" t="s">
        <v>506</v>
      </c>
      <c r="B21" s="66" t="s">
        <v>512</v>
      </c>
      <c r="C21" s="66">
        <v>2</v>
      </c>
      <c r="D21" s="66">
        <v>4500</v>
      </c>
    </row>
    <row r="22" spans="1:4" x14ac:dyDescent="0.3">
      <c r="A22" s="66" t="s">
        <v>507</v>
      </c>
      <c r="B22" s="66" t="s">
        <v>512</v>
      </c>
      <c r="C22" s="66">
        <v>5</v>
      </c>
      <c r="D22" s="66">
        <v>2200</v>
      </c>
    </row>
    <row r="23" spans="1:4" x14ac:dyDescent="0.3">
      <c r="A23" s="66" t="s">
        <v>508</v>
      </c>
      <c r="B23" s="66" t="s">
        <v>512</v>
      </c>
      <c r="C23" s="66">
        <v>6</v>
      </c>
      <c r="D23" s="66">
        <v>2200</v>
      </c>
    </row>
    <row r="24" spans="1:4" x14ac:dyDescent="0.3">
      <c r="A24" s="66" t="s">
        <v>509</v>
      </c>
      <c r="B24" s="66" t="s">
        <v>512</v>
      </c>
      <c r="C24" s="66">
        <v>7</v>
      </c>
      <c r="D24" s="66">
        <v>205</v>
      </c>
    </row>
    <row r="25" spans="1:4" x14ac:dyDescent="0.3">
      <c r="A25" s="66" t="s">
        <v>510</v>
      </c>
      <c r="B25" s="66" t="s">
        <v>512</v>
      </c>
      <c r="C25" s="66">
        <v>8</v>
      </c>
      <c r="D25" s="66">
        <v>2050</v>
      </c>
    </row>
    <row r="26" spans="1:4" x14ac:dyDescent="0.3">
      <c r="A26" s="66" t="s">
        <v>511</v>
      </c>
      <c r="B26" s="66" t="s">
        <v>512</v>
      </c>
      <c r="C26" s="66">
        <v>20</v>
      </c>
      <c r="D26" s="66">
        <v>1200</v>
      </c>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7"/>
  <sheetViews>
    <sheetView workbookViewId="0">
      <selection activeCell="D22" sqref="D22"/>
    </sheetView>
  </sheetViews>
  <sheetFormatPr defaultRowHeight="14.4" x14ac:dyDescent="0.3"/>
  <cols>
    <col min="1" max="1" width="16.109375" customWidth="1"/>
    <col min="4" max="4" width="18.88671875" bestFit="1" customWidth="1"/>
  </cols>
  <sheetData>
    <row r="1" spans="1:4" x14ac:dyDescent="0.3">
      <c r="A1" s="21" t="s">
        <v>443</v>
      </c>
    </row>
    <row r="2" spans="1:4" x14ac:dyDescent="0.3">
      <c r="A2" s="19" t="s">
        <v>474</v>
      </c>
    </row>
    <row r="3" spans="1:4" x14ac:dyDescent="0.3">
      <c r="A3" s="19" t="s">
        <v>444</v>
      </c>
    </row>
    <row r="4" spans="1:4" x14ac:dyDescent="0.3">
      <c r="A4" s="19" t="s">
        <v>475</v>
      </c>
    </row>
    <row r="5" spans="1:4" x14ac:dyDescent="0.3">
      <c r="A5" s="19"/>
    </row>
    <row r="7" spans="1:4" x14ac:dyDescent="0.3">
      <c r="A7" t="s">
        <v>453</v>
      </c>
      <c r="B7" t="s">
        <v>29</v>
      </c>
    </row>
    <row r="8" spans="1:4" x14ac:dyDescent="0.3">
      <c r="A8" s="66" t="s">
        <v>454</v>
      </c>
      <c r="B8" s="66">
        <v>6900</v>
      </c>
      <c r="D8" s="67" t="s">
        <v>476</v>
      </c>
    </row>
    <row r="9" spans="1:4" x14ac:dyDescent="0.3">
      <c r="A9" s="66" t="s">
        <v>455</v>
      </c>
      <c r="B9" s="66">
        <v>5000</v>
      </c>
      <c r="D9">
        <f>LARGE($A$8:$B$27,1)</f>
        <v>34000</v>
      </c>
    </row>
    <row r="10" spans="1:4" x14ac:dyDescent="0.3">
      <c r="A10" s="66" t="s">
        <v>456</v>
      </c>
      <c r="B10" s="66">
        <v>2500</v>
      </c>
      <c r="D10">
        <f>LARGE($A$8:$B$27,2)</f>
        <v>9900</v>
      </c>
    </row>
    <row r="11" spans="1:4" x14ac:dyDescent="0.3">
      <c r="A11" s="66" t="s">
        <v>457</v>
      </c>
      <c r="B11" s="66">
        <v>34000</v>
      </c>
      <c r="D11">
        <f>LARGE($A$8:$B$27,3)</f>
        <v>6900</v>
      </c>
    </row>
    <row r="12" spans="1:4" x14ac:dyDescent="0.3">
      <c r="A12" s="66" t="s">
        <v>458</v>
      </c>
      <c r="B12" s="66">
        <v>500</v>
      </c>
      <c r="D12">
        <f>LARGE($A$8:$B$27,4)</f>
        <v>5000</v>
      </c>
    </row>
    <row r="13" spans="1:4" x14ac:dyDescent="0.3">
      <c r="A13" s="66" t="s">
        <v>459</v>
      </c>
      <c r="B13" s="66">
        <v>1000</v>
      </c>
      <c r="D13">
        <f>LARGE($A$8:$B$27,5)</f>
        <v>4500</v>
      </c>
    </row>
    <row r="14" spans="1:4" x14ac:dyDescent="0.3">
      <c r="A14" s="66" t="s">
        <v>460</v>
      </c>
      <c r="B14" s="66">
        <v>2500</v>
      </c>
    </row>
    <row r="15" spans="1:4" x14ac:dyDescent="0.3">
      <c r="A15" s="66" t="s">
        <v>461</v>
      </c>
      <c r="B15" s="66">
        <v>1800</v>
      </c>
    </row>
    <row r="16" spans="1:4" x14ac:dyDescent="0.3">
      <c r="A16" s="66" t="s">
        <v>462</v>
      </c>
      <c r="B16" s="66">
        <v>500</v>
      </c>
    </row>
    <row r="17" spans="1:4" x14ac:dyDescent="0.3">
      <c r="A17" s="66" t="s">
        <v>463</v>
      </c>
      <c r="B17" s="66">
        <v>500</v>
      </c>
      <c r="D17" s="68" t="s">
        <v>477</v>
      </c>
    </row>
    <row r="18" spans="1:4" x14ac:dyDescent="0.3">
      <c r="A18" s="66" t="s">
        <v>464</v>
      </c>
      <c r="B18" s="66">
        <v>500</v>
      </c>
      <c r="D18">
        <f>SMALL($A$8:$B$27,1)</f>
        <v>205</v>
      </c>
    </row>
    <row r="19" spans="1:4" x14ac:dyDescent="0.3">
      <c r="A19" s="66" t="s">
        <v>465</v>
      </c>
      <c r="B19" s="66">
        <v>500</v>
      </c>
      <c r="D19">
        <f>SMALL($A$8:$B$27,2)</f>
        <v>500</v>
      </c>
    </row>
    <row r="20" spans="1:4" x14ac:dyDescent="0.3">
      <c r="A20" s="66" t="s">
        <v>466</v>
      </c>
      <c r="B20" s="66">
        <v>4500</v>
      </c>
      <c r="D20">
        <f>SMALL($A$8:$B$27,3)</f>
        <v>500</v>
      </c>
    </row>
    <row r="21" spans="1:4" x14ac:dyDescent="0.3">
      <c r="A21" s="66" t="s">
        <v>467</v>
      </c>
      <c r="B21" s="66">
        <v>9900</v>
      </c>
      <c r="D21">
        <f>SMALL($A$8:$B$27,4)</f>
        <v>500</v>
      </c>
    </row>
    <row r="22" spans="1:4" x14ac:dyDescent="0.3">
      <c r="A22" s="66" t="s">
        <v>468</v>
      </c>
      <c r="B22" s="66">
        <v>4500</v>
      </c>
      <c r="D22">
        <f>SMALL($A$8:$B$27,5)</f>
        <v>500</v>
      </c>
    </row>
    <row r="23" spans="1:4" x14ac:dyDescent="0.3">
      <c r="A23" s="66" t="s">
        <v>469</v>
      </c>
      <c r="B23" s="66">
        <v>2200</v>
      </c>
    </row>
    <row r="24" spans="1:4" x14ac:dyDescent="0.3">
      <c r="A24" s="66" t="s">
        <v>470</v>
      </c>
      <c r="B24" s="66">
        <v>2200</v>
      </c>
    </row>
    <row r="25" spans="1:4" x14ac:dyDescent="0.3">
      <c r="A25" s="66" t="s">
        <v>471</v>
      </c>
      <c r="B25" s="66">
        <v>205</v>
      </c>
    </row>
    <row r="26" spans="1:4" x14ac:dyDescent="0.3">
      <c r="A26" s="66" t="s">
        <v>472</v>
      </c>
      <c r="B26" s="66">
        <v>2050</v>
      </c>
    </row>
    <row r="27" spans="1:4" x14ac:dyDescent="0.3">
      <c r="A27" s="66" t="s">
        <v>473</v>
      </c>
      <c r="B27" s="66">
        <v>1200</v>
      </c>
    </row>
  </sheetData>
  <pageMargins left="0.7" right="0.7" top="0.75" bottom="0.75" header="0.3" footer="0.3"/>
  <pageSetup orientation="portrait" horizontalDpi="4294967293" verticalDpi="0"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27"/>
  <sheetViews>
    <sheetView tabSelected="1" topLeftCell="C1" zoomScale="130" zoomScaleNormal="130" workbookViewId="0">
      <selection activeCell="D14" sqref="D14"/>
    </sheetView>
  </sheetViews>
  <sheetFormatPr defaultColWidth="10.77734375" defaultRowHeight="15.6" x14ac:dyDescent="0.3"/>
  <cols>
    <col min="1" max="1" width="4.33203125" style="1" customWidth="1"/>
    <col min="2" max="2" width="5.6640625" style="1" customWidth="1"/>
    <col min="3" max="3" width="15" style="1" customWidth="1"/>
    <col min="4" max="4" width="14.33203125" style="1" customWidth="1"/>
    <col min="5" max="5" width="11.77734375" style="1" customWidth="1"/>
    <col min="6" max="6" width="14.109375" style="1" customWidth="1"/>
    <col min="7" max="7" width="5.77734375" style="1" customWidth="1"/>
    <col min="8" max="8" width="4.6640625" style="1" customWidth="1"/>
    <col min="9" max="9" width="5.6640625" style="1" customWidth="1"/>
    <col min="10" max="13" width="14.77734375" style="1" customWidth="1"/>
    <col min="14" max="14" width="5.77734375" style="1" customWidth="1"/>
    <col min="15" max="16384" width="10.77734375" style="1"/>
  </cols>
  <sheetData>
    <row r="1" spans="2:14" x14ac:dyDescent="0.3">
      <c r="B1" s="48"/>
      <c r="C1" s="48"/>
      <c r="D1" s="48"/>
      <c r="E1" s="48"/>
      <c r="F1" s="48"/>
      <c r="G1" s="48"/>
      <c r="I1" s="48"/>
      <c r="J1" s="48"/>
      <c r="K1" s="48"/>
      <c r="L1" s="48"/>
      <c r="M1" s="48"/>
      <c r="N1" s="48"/>
    </row>
    <row r="2" spans="2:14" x14ac:dyDescent="0.3">
      <c r="B2" s="49"/>
      <c r="C2" s="50" t="s">
        <v>445</v>
      </c>
      <c r="D2" s="48"/>
      <c r="E2" s="48"/>
      <c r="F2" s="48"/>
      <c r="G2" s="48"/>
      <c r="I2" s="49"/>
      <c r="J2" s="51" t="s">
        <v>446</v>
      </c>
      <c r="K2" s="48"/>
      <c r="L2" s="48"/>
      <c r="M2" s="48"/>
      <c r="N2" s="48"/>
    </row>
    <row r="3" spans="2:14" x14ac:dyDescent="0.3">
      <c r="B3" s="52"/>
      <c r="C3" s="53" t="s">
        <v>2</v>
      </c>
      <c r="D3" s="48"/>
      <c r="E3" s="54">
        <f>COUNTIF(MarketingData[Category],C3)</f>
        <v>55</v>
      </c>
      <c r="F3" s="55" t="s">
        <v>447</v>
      </c>
      <c r="G3" s="48"/>
      <c r="I3" s="52"/>
      <c r="J3" s="56" t="s">
        <v>1</v>
      </c>
      <c r="K3" s="56" t="s">
        <v>25</v>
      </c>
      <c r="L3" s="56" t="s">
        <v>29</v>
      </c>
      <c r="M3" s="56" t="s">
        <v>32</v>
      </c>
      <c r="N3" s="48"/>
    </row>
    <row r="4" spans="2:14" x14ac:dyDescent="0.3">
      <c r="B4" s="48"/>
      <c r="C4" s="48"/>
      <c r="D4" s="48" t="s">
        <v>486</v>
      </c>
      <c r="E4" s="48"/>
      <c r="F4" s="48"/>
      <c r="G4" s="48"/>
      <c r="I4" s="48"/>
      <c r="J4" s="57" t="s">
        <v>8</v>
      </c>
      <c r="K4" s="57" t="s">
        <v>14</v>
      </c>
      <c r="L4" s="57" t="s">
        <v>521</v>
      </c>
      <c r="M4" s="57" t="s">
        <v>522</v>
      </c>
      <c r="N4" s="48"/>
    </row>
    <row r="5" spans="2:14" x14ac:dyDescent="0.3">
      <c r="B5" s="48"/>
      <c r="C5" s="48"/>
      <c r="D5" s="48"/>
      <c r="E5" s="48"/>
      <c r="F5" s="48"/>
      <c r="G5" s="48"/>
      <c r="I5" s="48"/>
      <c r="J5" s="48"/>
      <c r="K5" s="48"/>
      <c r="L5" s="48"/>
      <c r="M5" s="48"/>
      <c r="N5" s="48"/>
    </row>
    <row r="6" spans="2:14" x14ac:dyDescent="0.3">
      <c r="B6" s="48"/>
      <c r="C6" s="48"/>
      <c r="D6" s="48"/>
      <c r="E6" s="48"/>
      <c r="F6" s="48"/>
      <c r="G6" s="48"/>
      <c r="I6" s="48"/>
      <c r="J6" s="60">
        <f>DCOUNTA(MarketingData[#All],"Unique Key Phrases",J3:M4)</f>
        <v>5</v>
      </c>
      <c r="K6" s="48" t="s">
        <v>485</v>
      </c>
      <c r="L6" s="48"/>
      <c r="M6" s="48"/>
      <c r="N6" s="48"/>
    </row>
    <row r="7" spans="2:14" x14ac:dyDescent="0.3">
      <c r="B7" s="48"/>
      <c r="C7" s="39" t="s">
        <v>30</v>
      </c>
      <c r="D7" s="58" t="s">
        <v>27</v>
      </c>
      <c r="E7" s="58" t="s">
        <v>448</v>
      </c>
      <c r="F7" s="58" t="s">
        <v>29</v>
      </c>
      <c r="G7" s="48"/>
      <c r="I7" s="48"/>
      <c r="J7" s="48"/>
      <c r="K7" s="48"/>
      <c r="L7" s="48"/>
      <c r="M7" s="48"/>
      <c r="N7" s="48"/>
    </row>
    <row r="8" spans="2:14" x14ac:dyDescent="0.3">
      <c r="B8" s="48"/>
      <c r="C8" s="59">
        <f>SUMIF(MarketingData[Category],$C$3,MarketingData[Ad Cost])</f>
        <v>3427.37</v>
      </c>
      <c r="D8" s="59">
        <f>SUMIF(MarketingData[Category],$C$3,MarketingData[Signups])</f>
        <v>2772</v>
      </c>
      <c r="E8" s="59">
        <f>SUMIF(MarketingData[Category],$C$3,MarketingData[Conv.])</f>
        <v>73</v>
      </c>
      <c r="F8" s="59">
        <f>SUMIF(MarketingData[Category],$C$3,MarketingData[Sales])</f>
        <v>5557.329999999999</v>
      </c>
      <c r="G8" s="48"/>
      <c r="I8" s="48"/>
      <c r="J8" s="48" t="s">
        <v>480</v>
      </c>
      <c r="K8" s="48"/>
      <c r="L8" s="48"/>
      <c r="M8" s="48"/>
      <c r="N8" s="48"/>
    </row>
    <row r="9" spans="2:14" x14ac:dyDescent="0.3">
      <c r="B9" s="48"/>
      <c r="C9" s="48" t="s">
        <v>487</v>
      </c>
      <c r="D9" s="48"/>
      <c r="E9" s="48"/>
      <c r="F9" s="48"/>
      <c r="G9" s="48"/>
      <c r="I9" s="48"/>
      <c r="J9" s="39" t="s">
        <v>30</v>
      </c>
      <c r="K9" s="58" t="s">
        <v>27</v>
      </c>
      <c r="L9" s="58" t="s">
        <v>28</v>
      </c>
      <c r="M9" s="58" t="s">
        <v>29</v>
      </c>
      <c r="N9" s="48"/>
    </row>
    <row r="10" spans="2:14" x14ac:dyDescent="0.3">
      <c r="B10" s="48"/>
      <c r="C10" s="61"/>
      <c r="D10" s="61"/>
      <c r="E10" s="48"/>
      <c r="F10" s="48"/>
      <c r="G10" s="48"/>
      <c r="I10" s="48"/>
      <c r="J10" s="62">
        <f>DSUM(MarketingData[[#All],[Campaign]:[Avg Sales Cat]],J9,$J$3:$M$4)</f>
        <v>100.05</v>
      </c>
      <c r="K10" s="62">
        <f>DSUM(MarketingData[[#All],[Campaign]:[Avg Sales Cat]],K9,$J$3:$M$4)</f>
        <v>281</v>
      </c>
      <c r="L10" s="62">
        <f>DSUM(MarketingData[[#All],[Campaign]:[Avg Sales Cat]],L9,$J$3:$M$4)</f>
        <v>4</v>
      </c>
      <c r="M10" s="62">
        <f>DSUM(MarketingData[[#All],[Campaign]:[Avg Sales Cat]],M9,$J$3:$M$4)</f>
        <v>161</v>
      </c>
      <c r="N10" s="48" t="s">
        <v>482</v>
      </c>
    </row>
    <row r="11" spans="2:14" x14ac:dyDescent="0.3">
      <c r="B11" s="48"/>
      <c r="C11" s="61"/>
      <c r="D11" s="61"/>
      <c r="E11" s="49"/>
      <c r="F11" s="29" t="s">
        <v>449</v>
      </c>
      <c r="G11" s="48"/>
      <c r="I11" s="48"/>
      <c r="J11" s="48"/>
      <c r="K11" s="48" t="s">
        <v>481</v>
      </c>
      <c r="L11" s="48"/>
      <c r="M11" s="48"/>
      <c r="N11" s="48"/>
    </row>
    <row r="12" spans="2:14" x14ac:dyDescent="0.3">
      <c r="B12" s="48"/>
      <c r="C12" s="61"/>
      <c r="D12" s="61" t="s">
        <v>488</v>
      </c>
      <c r="E12" s="48"/>
      <c r="F12" s="9">
        <f t="array" ref="F12">LARGE(IF(CATEGORY=$C$3,SIGNUPS,""),1)</f>
        <v>429</v>
      </c>
      <c r="G12" s="48"/>
      <c r="I12" s="48"/>
      <c r="J12" s="48"/>
      <c r="K12" s="48"/>
      <c r="L12" s="48" t="s">
        <v>483</v>
      </c>
      <c r="M12" s="48"/>
      <c r="N12" s="48"/>
    </row>
    <row r="13" spans="2:14" x14ac:dyDescent="0.3">
      <c r="B13" s="48"/>
      <c r="C13" s="48"/>
      <c r="D13" s="48" t="s">
        <v>489</v>
      </c>
      <c r="E13" s="48"/>
      <c r="F13" s="9">
        <f t="array" ref="F13">LARGE(IF(CATEGORY=$C$3,SIGNUPS,""),2)</f>
        <v>270</v>
      </c>
      <c r="G13" s="48"/>
      <c r="I13" s="48"/>
      <c r="J13" s="48"/>
      <c r="K13" s="48"/>
      <c r="L13" s="48"/>
      <c r="M13" s="48"/>
      <c r="N13" s="48"/>
    </row>
    <row r="14" spans="2:14" x14ac:dyDescent="0.3">
      <c r="B14" s="48"/>
      <c r="C14" s="48"/>
      <c r="D14" s="48"/>
      <c r="E14" s="48"/>
      <c r="F14" s="9">
        <f t="array" ref="F14">LARGE(IF(CATEGORY=$C$3,SIGNUPS,""),3)</f>
        <v>171</v>
      </c>
      <c r="G14" s="48"/>
      <c r="I14" s="48"/>
      <c r="J14" s="48"/>
      <c r="K14" s="48" t="s">
        <v>484</v>
      </c>
      <c r="L14" s="48"/>
      <c r="M14" s="48"/>
      <c r="N14" s="48"/>
    </row>
    <row r="15" spans="2:14" x14ac:dyDescent="0.3">
      <c r="B15" s="48"/>
      <c r="C15" s="48"/>
      <c r="D15" s="48"/>
      <c r="E15" s="48"/>
      <c r="F15" s="48"/>
      <c r="G15" s="48"/>
      <c r="I15" s="48"/>
      <c r="J15" s="48"/>
      <c r="K15" s="58" t="s">
        <v>31</v>
      </c>
      <c r="L15" s="58" t="s">
        <v>33</v>
      </c>
      <c r="M15" s="58" t="s">
        <v>29</v>
      </c>
      <c r="N15" s="48"/>
    </row>
    <row r="16" spans="2:14" x14ac:dyDescent="0.3">
      <c r="B16" s="48"/>
      <c r="C16" s="48"/>
      <c r="D16" s="48"/>
      <c r="E16" s="48"/>
      <c r="F16" s="29" t="s">
        <v>450</v>
      </c>
      <c r="G16" s="48"/>
      <c r="I16" s="48"/>
      <c r="J16" s="63" t="s">
        <v>451</v>
      </c>
      <c r="K16" s="64">
        <f>DMIN(MarketingData[#All],K15,J3:M4)</f>
        <v>0.23853658536585365</v>
      </c>
      <c r="L16" s="64">
        <f>DMAX(MarketingData[#All],L15,$J$3:$M$4)</f>
        <v>45.5</v>
      </c>
      <c r="M16" s="64">
        <f>DMAX(MarketingData[#All],M15,$J$3:$M$4)</f>
        <v>91</v>
      </c>
      <c r="N16" s="48"/>
    </row>
    <row r="17" spans="2:14" x14ac:dyDescent="0.3">
      <c r="B17" s="48"/>
      <c r="C17" s="48"/>
      <c r="D17" s="48"/>
      <c r="E17" s="48"/>
      <c r="F17" s="65">
        <f t="array" ref="F17">LARGE(IF(CATEGORY=$C$3,SALES,""),1)</f>
        <v>720</v>
      </c>
      <c r="G17" s="48"/>
      <c r="I17" s="48"/>
      <c r="J17" s="63" t="s">
        <v>452</v>
      </c>
      <c r="K17" s="64">
        <f>DMAX(MarketingData[#All],K15,$J$3:$M$4)</f>
        <v>0.42826923076923074</v>
      </c>
      <c r="L17" s="1">
        <f>DMIN(MarketingData[#All],L15,$J$3:$M$4)</f>
        <v>31</v>
      </c>
      <c r="M17" s="1">
        <f>DMIN(MarketingData[#All],M15,$J$3:$M$4)</f>
        <v>0</v>
      </c>
      <c r="N17" s="48"/>
    </row>
    <row r="18" spans="2:14" x14ac:dyDescent="0.3">
      <c r="B18" s="48"/>
      <c r="C18" s="48"/>
      <c r="D18" s="48"/>
      <c r="E18" s="48"/>
      <c r="F18" s="65">
        <f t="array" ref="F18">LARGE(IF(CATEGORY=$C$3,SALES,""),2)</f>
        <v>709.9</v>
      </c>
      <c r="G18" s="48"/>
      <c r="I18" s="48"/>
      <c r="J18" s="48"/>
      <c r="K18" s="48"/>
      <c r="L18" s="48"/>
      <c r="M18" s="48"/>
      <c r="N18" s="48"/>
    </row>
    <row r="19" spans="2:14" x14ac:dyDescent="0.3">
      <c r="B19" s="48"/>
      <c r="C19" s="48"/>
      <c r="D19" s="48"/>
      <c r="E19" s="48"/>
      <c r="F19" s="65">
        <f t="array" ref="F19">LARGE(IF(CATEGORY=$C$3,SALES,""),3)</f>
        <v>467.83</v>
      </c>
      <c r="G19" s="48"/>
      <c r="I19" s="48"/>
      <c r="J19" s="48"/>
      <c r="K19" s="48"/>
      <c r="L19" s="48"/>
      <c r="M19" s="48"/>
      <c r="N19" s="48"/>
    </row>
    <row r="20" spans="2:14" x14ac:dyDescent="0.3">
      <c r="B20" s="48"/>
      <c r="C20" s="48"/>
      <c r="D20" s="48"/>
      <c r="E20" s="48"/>
      <c r="F20" s="48"/>
      <c r="G20" s="48"/>
      <c r="I20" s="48"/>
      <c r="J20" s="48"/>
      <c r="K20" s="48"/>
      <c r="L20" s="48"/>
      <c r="M20" s="48"/>
      <c r="N20" s="48"/>
    </row>
    <row r="21" spans="2:14" x14ac:dyDescent="0.3">
      <c r="B21" s="48"/>
      <c r="C21" s="48"/>
      <c r="D21" s="48"/>
      <c r="E21" s="48"/>
      <c r="F21" s="48"/>
      <c r="G21" s="48"/>
      <c r="I21" s="48"/>
      <c r="J21" s="48"/>
      <c r="K21" s="48"/>
      <c r="L21" s="48"/>
      <c r="M21" s="48"/>
      <c r="N21" s="48"/>
    </row>
    <row r="22" spans="2:14" x14ac:dyDescent="0.3">
      <c r="B22" s="48"/>
      <c r="C22" s="48"/>
      <c r="D22" s="48"/>
      <c r="E22" s="48"/>
      <c r="F22" s="48"/>
      <c r="G22" s="48"/>
      <c r="I22" s="48"/>
      <c r="J22" s="48"/>
      <c r="K22" s="48"/>
      <c r="L22" s="48"/>
      <c r="M22" s="48"/>
      <c r="N22" s="48"/>
    </row>
    <row r="23" spans="2:14" x14ac:dyDescent="0.3">
      <c r="B23" s="48"/>
      <c r="C23" s="48"/>
      <c r="D23" s="48"/>
      <c r="E23" s="48"/>
      <c r="F23" s="48"/>
      <c r="G23" s="48"/>
      <c r="I23" s="48"/>
      <c r="J23" s="48"/>
      <c r="K23" s="48"/>
      <c r="L23" s="48"/>
      <c r="M23" s="48"/>
      <c r="N23" s="48"/>
    </row>
    <row r="24" spans="2:14" x14ac:dyDescent="0.3">
      <c r="B24" s="48"/>
      <c r="C24" s="48"/>
      <c r="D24" s="48"/>
      <c r="E24" s="48"/>
      <c r="F24" s="48"/>
      <c r="G24" s="48"/>
      <c r="I24" s="48"/>
      <c r="J24" s="48"/>
      <c r="K24" s="48"/>
      <c r="L24" s="48"/>
      <c r="M24" s="48"/>
      <c r="N24" s="48"/>
    </row>
    <row r="25" spans="2:14" x14ac:dyDescent="0.3">
      <c r="I25" s="48"/>
      <c r="J25" s="48"/>
      <c r="K25" s="48"/>
      <c r="L25" s="48"/>
      <c r="M25" s="48"/>
      <c r="N25" s="48"/>
    </row>
    <row r="26" spans="2:14" x14ac:dyDescent="0.3">
      <c r="F26" s="1" t="str">
        <f t="array" ref="F26">IF(CATEGORY=C3,SIGNUPS,"")</f>
        <v/>
      </c>
      <c r="I26" s="48"/>
      <c r="J26" s="48"/>
      <c r="K26" s="48"/>
      <c r="L26" s="48"/>
      <c r="M26" s="48"/>
      <c r="N26" s="48"/>
    </row>
    <row r="27" spans="2:14" x14ac:dyDescent="0.3">
      <c r="I27" s="48"/>
      <c r="J27" s="48"/>
      <c r="K27" s="48"/>
      <c r="L27" s="48"/>
      <c r="M27" s="48"/>
      <c r="N27" s="48"/>
    </row>
  </sheetData>
  <dataValidations count="1">
    <dataValidation type="list" allowBlank="1" showInputMessage="1" showErrorMessage="1" sqref="M4" xr:uid="{00000000-0002-0000-0600-000000000000}">
      <formula1>"low, medium, high"</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1000000}">
          <x14:formula1>
            <xm:f>ISnumber!$O$15:$O$19</xm:f>
          </x14:formula1>
          <xm:sqref>K4</xm:sqref>
        </x14:dataValidation>
        <x14:dataValidation type="list" allowBlank="1" showInputMessage="1" showErrorMessage="1" xr:uid="{00000000-0002-0000-0600-000002000000}">
          <x14:formula1>
            <xm:f>ISnumber!$N$15:$N$21</xm:f>
          </x14:formula1>
          <xm:sqref>C3 J4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HLookUp</vt:lpstr>
      <vt:lpstr>ISnumber</vt:lpstr>
      <vt:lpstr>NameManager</vt:lpstr>
      <vt:lpstr>Index&amp;Match</vt:lpstr>
      <vt:lpstr>DSum</vt:lpstr>
      <vt:lpstr>Ranking</vt:lpstr>
      <vt:lpstr>Exercise_dashboard</vt:lpstr>
      <vt:lpstr>CampaignName</vt:lpstr>
      <vt:lpstr>CATEGORY</vt:lpstr>
      <vt:lpstr>SALES</vt:lpstr>
      <vt:lpstr>Sample</vt:lpstr>
      <vt:lpstr>SIGNUPS</vt:lpstr>
      <vt:lpstr>TableHeader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Pengu</dc:creator>
  <cp:lastModifiedBy>USER</cp:lastModifiedBy>
  <dcterms:created xsi:type="dcterms:W3CDTF">2019-03-13T15:51:27Z</dcterms:created>
  <dcterms:modified xsi:type="dcterms:W3CDTF">2019-10-28T02:14:42Z</dcterms:modified>
</cp:coreProperties>
</file>