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/>
  <bookViews>
    <workbookView xWindow="0" yWindow="0" windowWidth="19320" windowHeight="12120"/>
  </bookViews>
  <sheets>
    <sheet name="Midterm Score" sheetId="1" r:id="rId1"/>
    <sheet name="Distribution" sheetId="4" r:id="rId2"/>
    <sheet name="Descriptive Statistics" sheetId="2" r:id="rId3"/>
  </sheets>
  <calcPr calcId="114210" concurrentCalc="0"/>
  <pivotCaches>
    <pivotCache cacheId="0" r:id="rId4"/>
  </pivotCaches>
</workbook>
</file>

<file path=xl/calcChain.xml><?xml version="1.0" encoding="utf-8"?>
<calcChain xmlns="http://schemas.openxmlformats.org/spreadsheetml/2006/main">
  <c r="K42" i="1"/>
  <c r="L42"/>
  <c r="K41"/>
  <c r="L41"/>
  <c r="K38"/>
  <c r="L38"/>
  <c r="K22"/>
  <c r="L22"/>
  <c r="K51"/>
  <c r="L51"/>
  <c r="K44"/>
  <c r="L44"/>
  <c r="K39"/>
  <c r="L39"/>
  <c r="K11"/>
  <c r="L11"/>
  <c r="K15"/>
  <c r="L15"/>
  <c r="K21"/>
  <c r="L21"/>
  <c r="K13"/>
  <c r="L13"/>
  <c r="K27"/>
  <c r="L27"/>
  <c r="K45"/>
  <c r="L45"/>
  <c r="K52"/>
  <c r="L52"/>
  <c r="K46"/>
  <c r="L46"/>
  <c r="K24"/>
  <c r="L24"/>
  <c r="K58"/>
  <c r="L58"/>
  <c r="K28"/>
  <c r="L28"/>
  <c r="K33"/>
  <c r="L33"/>
  <c r="K26"/>
  <c r="L26"/>
  <c r="K55"/>
  <c r="L55"/>
  <c r="K19"/>
  <c r="L19"/>
  <c r="K54"/>
  <c r="L54"/>
  <c r="K18"/>
  <c r="L18"/>
  <c r="K29"/>
  <c r="L29"/>
  <c r="K10"/>
  <c r="L10"/>
  <c r="K43"/>
  <c r="L43"/>
  <c r="K50"/>
  <c r="L50"/>
  <c r="K32"/>
  <c r="L32"/>
  <c r="K40"/>
  <c r="L40"/>
  <c r="K25"/>
  <c r="L25"/>
  <c r="K48"/>
  <c r="L48"/>
  <c r="K12"/>
  <c r="L12"/>
  <c r="K53"/>
  <c r="L53"/>
  <c r="K34"/>
  <c r="L34"/>
  <c r="K14"/>
  <c r="L14"/>
  <c r="K35"/>
  <c r="L35"/>
  <c r="K57"/>
  <c r="L57"/>
  <c r="K16"/>
  <c r="L16"/>
  <c r="K20"/>
  <c r="L20"/>
  <c r="K23"/>
  <c r="L23"/>
  <c r="K9"/>
  <c r="L9"/>
  <c r="K59"/>
  <c r="L59"/>
  <c r="K30"/>
  <c r="L30"/>
  <c r="K49"/>
  <c r="L49"/>
  <c r="K37"/>
  <c r="L37"/>
  <c r="K56"/>
  <c r="L56"/>
  <c r="K36"/>
  <c r="L36"/>
  <c r="K17"/>
  <c r="L17"/>
  <c r="K47"/>
  <c r="L47"/>
  <c r="K31"/>
  <c r="L31"/>
  <c r="L63"/>
  <c r="L64"/>
  <c r="D84"/>
  <c r="D85"/>
  <c r="D86"/>
  <c r="D82"/>
  <c r="D81"/>
  <c r="D80"/>
  <c r="D83"/>
  <c r="E64"/>
  <c r="F64"/>
  <c r="G64"/>
  <c r="H64"/>
  <c r="I64"/>
  <c r="J64"/>
  <c r="K64"/>
  <c r="D64"/>
  <c r="D11" i="4"/>
  <c r="D10"/>
  <c r="D9"/>
  <c r="D8"/>
  <c r="D7"/>
  <c r="D6"/>
  <c r="D5"/>
  <c r="L61" i="1"/>
  <c r="L62"/>
  <c r="K62"/>
  <c r="E62"/>
  <c r="F62"/>
  <c r="G62"/>
  <c r="H62"/>
  <c r="I62"/>
  <c r="J62"/>
  <c r="D62"/>
  <c r="E61"/>
  <c r="F61"/>
  <c r="G61"/>
  <c r="H61"/>
  <c r="I61"/>
  <c r="J61"/>
  <c r="K61"/>
  <c r="D61"/>
  <c r="K63"/>
  <c r="E63"/>
  <c r="F63"/>
  <c r="G63"/>
  <c r="H63"/>
  <c r="I63"/>
  <c r="J63"/>
  <c r="D63"/>
</calcChain>
</file>

<file path=xl/sharedStrings.xml><?xml version="1.0" encoding="utf-8"?>
<sst xmlns="http://schemas.openxmlformats.org/spreadsheetml/2006/main" count="173" uniqueCount="161">
  <si>
    <t/>
  </si>
  <si>
    <t>B.E. International Program</t>
  </si>
  <si>
    <t xml:space="preserve">Semester </t>
  </si>
  <si>
    <t>2/2015  (January 18 -  May 14, 2016) After add&amp;drop</t>
  </si>
  <si>
    <t>Subject:</t>
  </si>
  <si>
    <t>EE311 Microeconomic Theory (Section 046401)</t>
  </si>
  <si>
    <t>Instructor:</t>
  </si>
  <si>
    <t xml:space="preserve">Assoc. Prof. Dr. Chayun Tantivasadakarn </t>
  </si>
  <si>
    <t>Date &amp; Time:</t>
  </si>
  <si>
    <t>Wednesdays and Fridays; 11.00 - 13.00 hrs.</t>
  </si>
  <si>
    <t>Venue:</t>
  </si>
  <si>
    <t>Room 302, Faculty of Economics</t>
  </si>
  <si>
    <t>NO.</t>
  </si>
  <si>
    <t>Student I.D.</t>
  </si>
  <si>
    <t>Name-Surname</t>
  </si>
  <si>
    <t>Q1</t>
  </si>
  <si>
    <t>Q2</t>
  </si>
  <si>
    <t>Q3</t>
  </si>
  <si>
    <t>Q4</t>
  </si>
  <si>
    <t>Q5</t>
  </si>
  <si>
    <t>Q6</t>
  </si>
  <si>
    <t>Q7</t>
  </si>
  <si>
    <t>Total (90)</t>
  </si>
  <si>
    <t>5704640019</t>
  </si>
  <si>
    <t>Miss ACHIRAYA LERTDISAYAWAN</t>
  </si>
  <si>
    <t>5704640043</t>
  </si>
  <si>
    <t>Miss ANANYA SEATAMANOCH</t>
  </si>
  <si>
    <t>5704640092</t>
  </si>
  <si>
    <t>Miss APAPAT SIRIPOONPAKDEE</t>
  </si>
  <si>
    <t>5704640167</t>
  </si>
  <si>
    <t>Miss ARTITAYA RUENSUK</t>
  </si>
  <si>
    <t>5704640175</t>
  </si>
  <si>
    <t>Miss ATHICHA SINSWAS</t>
  </si>
  <si>
    <t>5704640183</t>
  </si>
  <si>
    <t>Miss BENYUPA PADUNGKIETKAMOL</t>
  </si>
  <si>
    <t>5704640209</t>
  </si>
  <si>
    <t>Miss CHAJCHANANT SARIT-APIRAK</t>
  </si>
  <si>
    <t>5704640233</t>
  </si>
  <si>
    <t>Miss CHANOKPORN SOPHONKIATTIKUN</t>
  </si>
  <si>
    <t>5704640381</t>
  </si>
  <si>
    <t>Mr INTHA THITHAPAND</t>
  </si>
  <si>
    <t>5704640407</t>
  </si>
  <si>
    <t>Miss IRIN ARAYAPRAYOON</t>
  </si>
  <si>
    <t>5704640423</t>
  </si>
  <si>
    <t>Mr JAKAPONG VARABUNTOONVIT</t>
  </si>
  <si>
    <t>5704640548</t>
  </si>
  <si>
    <t>Miss KAMONCHAT TACHAVICHIEN</t>
  </si>
  <si>
    <t>5704640605</t>
  </si>
  <si>
    <t>Mr KASIDIS LARPROJPAIBOON</t>
  </si>
  <si>
    <t>5704640621</t>
  </si>
  <si>
    <t>Miss KAVISARA SIRIKANT</t>
  </si>
  <si>
    <t>5704640639</t>
  </si>
  <si>
    <t>Miss KAWINNARD PRIPREMWILAS</t>
  </si>
  <si>
    <t>5704640654</t>
  </si>
  <si>
    <t>Miss KHAEMPAPHAT CHAROENBOONYANAN</t>
  </si>
  <si>
    <t>5704640720</t>
  </si>
  <si>
    <t>Mr KRIT PONGSOMBOON</t>
  </si>
  <si>
    <t>5704640795</t>
  </si>
  <si>
    <t>Miss KULGUNYA RATTAYAPAKUL</t>
  </si>
  <si>
    <t>5704640902</t>
  </si>
  <si>
    <t>Miss MULLIKA TRONGJITWIKRAI</t>
  </si>
  <si>
    <t>5704640928</t>
  </si>
  <si>
    <t>Miss NAETIMA PRATHIPTHINTHONG</t>
  </si>
  <si>
    <t>5704641009</t>
  </si>
  <si>
    <t>Miss NARADA TANGSIRISATIAN</t>
  </si>
  <si>
    <t>5704641017</t>
  </si>
  <si>
    <t>Miss NARISA CHALERMWISATPOL</t>
  </si>
  <si>
    <t>5704641058</t>
  </si>
  <si>
    <t>Miss NATCHA LOHAYUENYONGSUK</t>
  </si>
  <si>
    <t>5704641082</t>
  </si>
  <si>
    <t>Miss NATHARADEE WANGROOONGSARB</t>
  </si>
  <si>
    <t>5704641116</t>
  </si>
  <si>
    <t>Miss NATPAVEE WANICHNATEE</t>
  </si>
  <si>
    <t>5704641124</t>
  </si>
  <si>
    <t>Miss NATSHA IRENE PHAERUKKAKIT</t>
  </si>
  <si>
    <t>5704641181</t>
  </si>
  <si>
    <t>Mr NATTASITH Chulanond</t>
  </si>
  <si>
    <t>5704641355</t>
  </si>
  <si>
    <t>Miss ONARAYA VORAVARACHAI</t>
  </si>
  <si>
    <t>5704641363</t>
  </si>
  <si>
    <t>Miss ONGORN KOMSAN</t>
  </si>
  <si>
    <t>5704641454</t>
  </si>
  <si>
    <t>Miss PAN ITTHICHAICHAROEN</t>
  </si>
  <si>
    <t>5704641488</t>
  </si>
  <si>
    <t>Miss PANNIN SIRINAN</t>
  </si>
  <si>
    <t>5704641504</t>
  </si>
  <si>
    <t>Miss PARIMAPORN SUMDAENGRIT</t>
  </si>
  <si>
    <t>5704641744</t>
  </si>
  <si>
    <t>Miss PITSINEE PONGSIVAPAI</t>
  </si>
  <si>
    <t>5704641751</t>
  </si>
  <si>
    <t>Miss PITTAYARAT THANUSUWANNASAK</t>
  </si>
  <si>
    <t>5704641785</t>
  </si>
  <si>
    <t>Miss PONDJIRA JEARAPAGANON</t>
  </si>
  <si>
    <t>5704641918</t>
  </si>
  <si>
    <t>Miss RAWISARA THEPTHINNAKORN</t>
  </si>
  <si>
    <t>5704641926</t>
  </si>
  <si>
    <t>Miss RORYOL CHENAKSARA</t>
  </si>
  <si>
    <t>5704641967</t>
  </si>
  <si>
    <t>Miss SALINEE SIRIPONGSUSILPA</t>
  </si>
  <si>
    <t>5704642007</t>
  </si>
  <si>
    <t>Miss SASINAN RATSAMEERUANGCHAI</t>
  </si>
  <si>
    <t>5704642049</t>
  </si>
  <si>
    <t>Miss SITANAN CHAILIKIT</t>
  </si>
  <si>
    <t>5704642098</t>
  </si>
  <si>
    <t>Miss SUKRITTA SUKAWAN</t>
  </si>
  <si>
    <t>5704642122</t>
  </si>
  <si>
    <t>Miss SUPAK TANGKAMOLSUK</t>
  </si>
  <si>
    <t>5704642148</t>
  </si>
  <si>
    <t>Mr SUPARERK VIPAVAKUL</t>
  </si>
  <si>
    <t>5704642197</t>
  </si>
  <si>
    <t>Miss SUPITCHA CHEABLAM</t>
  </si>
  <si>
    <t>5704642254</t>
  </si>
  <si>
    <t>Miss TANANANG KOHKIATTRAKUL</t>
  </si>
  <si>
    <t>5704642338</t>
  </si>
  <si>
    <t>Miss THANATCHA AKARACHAIWAT</t>
  </si>
  <si>
    <t>5704642429</t>
  </si>
  <si>
    <t>Miss PHATNALIN CHIWARAPHUT</t>
  </si>
  <si>
    <t>5704642536</t>
  </si>
  <si>
    <t>Mr VORAKORN PORNSIRIKUL</t>
  </si>
  <si>
    <t>5704642585</t>
  </si>
  <si>
    <t>Mr WATCHARAPOL PRAYONGPHAN</t>
  </si>
  <si>
    <t>5704642676</t>
  </si>
  <si>
    <t>Miss YADA AUESUKTRAKUL</t>
  </si>
  <si>
    <t>5704642692</t>
  </si>
  <si>
    <t>Miss YOSITA HARSUP</t>
  </si>
  <si>
    <t>Mean</t>
  </si>
  <si>
    <t>S.D.</t>
  </si>
  <si>
    <t>Maximum</t>
  </si>
  <si>
    <t>Minimum</t>
  </si>
  <si>
    <t>Total (..%)</t>
  </si>
  <si>
    <t>Median</t>
  </si>
  <si>
    <t>Standard Error</t>
  </si>
  <si>
    <t>Mode</t>
  </si>
  <si>
    <t>Standard Deviation</t>
  </si>
  <si>
    <t>Sample Variance</t>
  </si>
  <si>
    <t>Kurtosis</t>
  </si>
  <si>
    <t>Skewness</t>
  </si>
  <si>
    <t>Range</t>
  </si>
  <si>
    <t>Sum</t>
  </si>
  <si>
    <t>Count</t>
  </si>
  <si>
    <t>Total Midterm</t>
  </si>
  <si>
    <t>Total</t>
  </si>
  <si>
    <t>Count of Total (..%)</t>
  </si>
  <si>
    <t>Grand Total</t>
  </si>
  <si>
    <t>5-10</t>
  </si>
  <si>
    <t>10-15</t>
  </si>
  <si>
    <t>15-20</t>
  </si>
  <si>
    <t>20-25</t>
  </si>
  <si>
    <t>25-30</t>
  </si>
  <si>
    <t>30-35</t>
  </si>
  <si>
    <t>35-40</t>
  </si>
  <si>
    <t>Freq</t>
  </si>
  <si>
    <t>X</t>
  </si>
  <si>
    <t>X+SD =</t>
  </si>
  <si>
    <t>X+1.5SD =</t>
  </si>
  <si>
    <t>X+1.25SD =</t>
  </si>
  <si>
    <t>X-SD =</t>
  </si>
  <si>
    <t>X-1.25SD =</t>
  </si>
  <si>
    <t>X-1.5SD =</t>
  </si>
  <si>
    <t>*</t>
  </si>
  <si>
    <t>Remark</t>
  </si>
</sst>
</file>

<file path=xl/styles.xml><?xml version="1.0" encoding="utf-8"?>
<styleSheet xmlns="http://schemas.openxmlformats.org/spreadsheetml/2006/main">
  <numFmts count="1">
    <numFmt numFmtId="191" formatCode="0.0"/>
  </numFmts>
  <fonts count="25">
    <font>
      <sz val="11"/>
      <color theme="1"/>
      <name val="Tahoma"/>
      <family val="2"/>
      <scheme val="minor"/>
    </font>
    <font>
      <sz val="10"/>
      <name val="Arial"/>
      <charset val="222"/>
    </font>
    <font>
      <sz val="14"/>
      <name val="Cordia New"/>
      <family val="2"/>
    </font>
    <font>
      <sz val="11"/>
      <color indexed="8"/>
      <name val="Tahoma"/>
      <family val="2"/>
      <charset val="222"/>
    </font>
    <font>
      <b/>
      <sz val="14"/>
      <name val="Cordia New"/>
      <family val="2"/>
    </font>
    <font>
      <i/>
      <sz val="14"/>
      <color indexed="8"/>
      <name val="Cordia New"/>
      <family val="2"/>
    </font>
    <font>
      <sz val="14"/>
      <color indexed="8"/>
      <name val="Cordia New"/>
      <family val="2"/>
    </font>
    <font>
      <sz val="8"/>
      <name val="Tahoma"/>
      <family val="2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13" applyNumberFormat="0" applyAlignment="0" applyProtection="0"/>
    <xf numFmtId="0" fontId="12" fillId="28" borderId="14" applyNumberFormat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18" fillId="30" borderId="13" applyNumberFormat="0" applyAlignment="0" applyProtection="0"/>
    <xf numFmtId="0" fontId="19" fillId="0" borderId="18" applyNumberFormat="0" applyFill="0" applyAlignment="0" applyProtection="0"/>
    <xf numFmtId="0" fontId="20" fillId="31" borderId="0" applyNumberFormat="0" applyBorder="0" applyAlignment="0" applyProtection="0"/>
    <xf numFmtId="0" fontId="1" fillId="0" borderId="0"/>
    <xf numFmtId="0" fontId="2" fillId="0" borderId="0"/>
    <xf numFmtId="0" fontId="3" fillId="32" borderId="19" applyNumberFormat="0" applyFont="0" applyAlignment="0" applyProtection="0"/>
    <xf numFmtId="0" fontId="21" fillId="27" borderId="20" applyNumberFormat="0" applyAlignment="0" applyProtection="0"/>
    <xf numFmtId="9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1" applyNumberFormat="0" applyFill="0" applyAlignment="0" applyProtection="0"/>
    <xf numFmtId="0" fontId="24" fillId="0" borderId="0" applyNumberFormat="0" applyFill="0" applyBorder="0" applyAlignment="0" applyProtection="0"/>
  </cellStyleXfs>
  <cellXfs count="32">
    <xf numFmtId="0" fontId="0" fillId="0" borderId="0" xfId="0"/>
    <xf numFmtId="0" fontId="4" fillId="0" borderId="0" xfId="38" applyFont="1" applyFill="1" applyAlignment="1">
      <alignment horizontal="left" vertical="center"/>
    </xf>
    <xf numFmtId="0" fontId="2" fillId="0" borderId="1" xfId="37" applyFont="1" applyBorder="1" applyAlignment="1">
      <alignment horizontal="left" vertical="center"/>
    </xf>
    <xf numFmtId="0" fontId="4" fillId="0" borderId="1" xfId="37" applyFont="1" applyBorder="1" applyAlignment="1">
      <alignment vertical="center"/>
    </xf>
    <xf numFmtId="0" fontId="2" fillId="0" borderId="2" xfId="37" applyFont="1" applyBorder="1" applyAlignment="1">
      <alignment vertical="center"/>
    </xf>
    <xf numFmtId="0" fontId="2" fillId="0" borderId="3" xfId="37" applyFont="1" applyBorder="1" applyAlignment="1">
      <alignment vertical="center"/>
    </xf>
    <xf numFmtId="0" fontId="2" fillId="0" borderId="4" xfId="37" applyFont="1" applyBorder="1" applyAlignment="1">
      <alignment vertical="center"/>
    </xf>
    <xf numFmtId="0" fontId="2" fillId="0" borderId="1" xfId="37" applyFont="1" applyBorder="1" applyAlignment="1">
      <alignment horizontal="center" vertical="center"/>
    </xf>
    <xf numFmtId="0" fontId="4" fillId="0" borderId="1" xfId="37" applyFont="1" applyBorder="1" applyAlignment="1">
      <alignment horizontal="center" vertical="center"/>
    </xf>
    <xf numFmtId="0" fontId="2" fillId="0" borderId="0" xfId="38" applyFont="1" applyFill="1" applyAlignment="1">
      <alignment vertical="center"/>
    </xf>
    <xf numFmtId="49" fontId="2" fillId="0" borderId="0" xfId="38" applyNumberFormat="1" applyFont="1" applyFill="1" applyAlignment="1">
      <alignment vertical="center"/>
    </xf>
    <xf numFmtId="0" fontId="2" fillId="0" borderId="0" xfId="38" applyFont="1" applyFill="1" applyAlignment="1">
      <alignment horizontal="left" vertical="center"/>
    </xf>
    <xf numFmtId="0" fontId="2" fillId="0" borderId="0" xfId="37" applyFont="1" applyAlignment="1">
      <alignment vertical="center"/>
    </xf>
    <xf numFmtId="0" fontId="5" fillId="0" borderId="5" xfId="0" applyFont="1" applyFill="1" applyBorder="1" applyAlignment="1">
      <alignment horizontal="centerContinuous"/>
    </xf>
    <xf numFmtId="0" fontId="6" fillId="0" borderId="0" xfId="0" applyFont="1" applyFill="1" applyBorder="1" applyAlignment="1"/>
    <xf numFmtId="0" fontId="6" fillId="0" borderId="6" xfId="0" applyFont="1" applyFill="1" applyBorder="1" applyAlignment="1"/>
    <xf numFmtId="0" fontId="6" fillId="0" borderId="0" xfId="0" applyFont="1"/>
    <xf numFmtId="191" fontId="2" fillId="0" borderId="1" xfId="37" applyNumberFormat="1" applyFont="1" applyBorder="1" applyAlignment="1">
      <alignment horizontal="center" vertical="center"/>
    </xf>
    <xf numFmtId="0" fontId="0" fillId="0" borderId="7" xfId="0" pivotButton="1" applyBorder="1"/>
    <xf numFmtId="0" fontId="0" fillId="0" borderId="8" xfId="0" applyBorder="1"/>
    <xf numFmtId="191" fontId="0" fillId="0" borderId="7" xfId="0" applyNumberFormat="1" applyBorder="1"/>
    <xf numFmtId="0" fontId="0" fillId="0" borderId="8" xfId="0" applyNumberFormat="1" applyBorder="1"/>
    <xf numFmtId="191" fontId="0" fillId="0" borderId="9" xfId="0" applyNumberFormat="1" applyBorder="1"/>
    <xf numFmtId="0" fontId="0" fillId="0" borderId="10" xfId="0" applyNumberFormat="1" applyBorder="1"/>
    <xf numFmtId="191" fontId="0" fillId="0" borderId="11" xfId="0" applyNumberFormat="1" applyBorder="1"/>
    <xf numFmtId="0" fontId="0" fillId="0" borderId="12" xfId="0" applyNumberFormat="1" applyBorder="1"/>
    <xf numFmtId="0" fontId="2" fillId="0" borderId="0" xfId="37" applyFont="1"/>
    <xf numFmtId="0" fontId="6" fillId="0" borderId="0" xfId="0" applyFont="1" applyAlignment="1">
      <alignment horizontal="right"/>
    </xf>
    <xf numFmtId="191" fontId="6" fillId="0" borderId="0" xfId="0" applyNumberFormat="1" applyFont="1"/>
    <xf numFmtId="0" fontId="4" fillId="0" borderId="0" xfId="37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</cellXfs>
  <cellStyles count="4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8" xfId="38"/>
    <cellStyle name="Note 2" xfId="39"/>
    <cellStyle name="Output 2" xfId="40"/>
    <cellStyle name="Percen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>
        <c:manualLayout>
          <c:layoutTarget val="inner"/>
          <c:xMode val="edge"/>
          <c:yMode val="edge"/>
          <c:x val="7.2824156305506219E-2"/>
          <c:y val="7.7151447096750828E-2"/>
          <c:w val="0.90230905861456479"/>
          <c:h val="0.78931865106675847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Distribution!$A$5:$A$11</c:f>
              <c:strCache>
                <c:ptCount val="7"/>
                <c:pt idx="0">
                  <c:v>5-10</c:v>
                </c:pt>
                <c:pt idx="1">
                  <c:v>10-15</c:v>
                </c:pt>
                <c:pt idx="2">
                  <c:v>15-20</c:v>
                </c:pt>
                <c:pt idx="3">
                  <c:v>20-25</c:v>
                </c:pt>
                <c:pt idx="4">
                  <c:v>25-30</c:v>
                </c:pt>
                <c:pt idx="5">
                  <c:v>30-35</c:v>
                </c:pt>
                <c:pt idx="6">
                  <c:v>35-40</c:v>
                </c:pt>
              </c:strCache>
            </c:strRef>
          </c:cat>
          <c:val>
            <c:numRef>
              <c:f>Distribution!$D$5:$D$11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12</c:v>
                </c:pt>
                <c:pt idx="3">
                  <c:v>17</c:v>
                </c:pt>
                <c:pt idx="4">
                  <c:v>15</c:v>
                </c:pt>
                <c:pt idx="5">
                  <c:v>3</c:v>
                </c:pt>
                <c:pt idx="6">
                  <c:v>1</c:v>
                </c:pt>
              </c:numCache>
            </c:numRef>
          </c:val>
        </c:ser>
        <c:axId val="40191872"/>
        <c:axId val="40193408"/>
      </c:barChart>
      <c:catAx>
        <c:axId val="40191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0193408"/>
        <c:crosses val="autoZero"/>
        <c:auto val="1"/>
        <c:lblAlgn val="ctr"/>
        <c:lblOffset val="100"/>
        <c:tickLblSkip val="1"/>
        <c:tickMarkSkip val="1"/>
      </c:catAx>
      <c:valAx>
        <c:axId val="401934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01918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th-TH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>
        <c:manualLayout>
          <c:layoutTarget val="inner"/>
          <c:xMode val="edge"/>
          <c:yMode val="edge"/>
          <c:x val="6.9374057103388564E-2"/>
          <c:y val="9.2526690391459068E-2"/>
          <c:w val="0.90693889286381146"/>
          <c:h val="0.74733096085409256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Distribution!$A$5:$A$11</c:f>
              <c:strCache>
                <c:ptCount val="7"/>
                <c:pt idx="0">
                  <c:v>5-10</c:v>
                </c:pt>
                <c:pt idx="1">
                  <c:v>10-15</c:v>
                </c:pt>
                <c:pt idx="2">
                  <c:v>15-20</c:v>
                </c:pt>
                <c:pt idx="3">
                  <c:v>20-25</c:v>
                </c:pt>
                <c:pt idx="4">
                  <c:v>25-30</c:v>
                </c:pt>
                <c:pt idx="5">
                  <c:v>30-35</c:v>
                </c:pt>
                <c:pt idx="6">
                  <c:v>35-40</c:v>
                </c:pt>
              </c:strCache>
            </c:strRef>
          </c:cat>
          <c:val>
            <c:numRef>
              <c:f>Distribution!$D$5:$D$11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12</c:v>
                </c:pt>
                <c:pt idx="3">
                  <c:v>17</c:v>
                </c:pt>
                <c:pt idx="4">
                  <c:v>15</c:v>
                </c:pt>
                <c:pt idx="5">
                  <c:v>3</c:v>
                </c:pt>
                <c:pt idx="6">
                  <c:v>1</c:v>
                </c:pt>
              </c:numCache>
            </c:numRef>
          </c:val>
        </c:ser>
        <c:axId val="40293504"/>
        <c:axId val="40295040"/>
      </c:barChart>
      <c:catAx>
        <c:axId val="40293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0295040"/>
        <c:crosses val="autoZero"/>
        <c:auto val="1"/>
        <c:lblAlgn val="ctr"/>
        <c:lblOffset val="100"/>
        <c:tickLblSkip val="1"/>
        <c:tickMarkSkip val="1"/>
      </c:catAx>
      <c:valAx>
        <c:axId val="402950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th-TH"/>
          </a:p>
        </c:txPr>
        <c:crossAx val="40293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th-TH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66</xdr:row>
      <xdr:rowOff>0</xdr:rowOff>
    </xdr:from>
    <xdr:to>
      <xdr:col>12</xdr:col>
      <xdr:colOff>28575</xdr:colOff>
      <xdr:row>77</xdr:row>
      <xdr:rowOff>171450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</xdr:row>
      <xdr:rowOff>142875</xdr:rowOff>
    </xdr:from>
    <xdr:to>
      <xdr:col>12</xdr:col>
      <xdr:colOff>371475</xdr:colOff>
      <xdr:row>16</xdr:row>
      <xdr:rowOff>104775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yun Tantivasadakarn" refreshedDate="42448.715262731479" createdVersion="1" refreshedVersion="2" recordCount="51">
  <cacheSource type="worksheet">
    <worksheetSource ref="L8:L59" sheet="Midterm Score"/>
  </cacheSource>
  <cacheFields count="1">
    <cacheField name="Total (..%)" numFmtId="0">
      <sharedItems containsSemiMixedTypes="0" containsString="0" containsNumber="1" minValue="8.6666666666666661" maxValue="36.777777777777779" count="37">
        <n v="28.444444444444443"/>
        <n v="23.111111111111111"/>
        <n v="18.666666666666668"/>
        <n v="25.333333333333332"/>
        <n v="18.888888888888889"/>
        <n v="26.444444444444443"/>
        <n v="27.333333333333332"/>
        <n v="32.444444444444443"/>
        <n v="22.888888888888889"/>
        <n v="22"/>
        <n v="28.222222222222221"/>
        <n v="15.111111111111111"/>
        <n v="20.222222222222221"/>
        <n v="24.666666666666668"/>
        <n v="20.888888888888889"/>
        <n v="20.666666666666668"/>
        <n v="29.111111111111111"/>
        <n v="36.777777777777779"/>
        <n v="24"/>
        <n v="26.222222222222221"/>
        <n v="26.555555555555557"/>
        <n v="30.666666666666668"/>
        <n v="29.333333333333332"/>
        <n v="14.444444444444445"/>
        <n v="18"/>
        <n v="10.888888888888889"/>
        <n v="8.6666666666666661"/>
        <n v="23.333333333333332"/>
        <n v="15.777777777777779"/>
        <n v="19.333333333333332"/>
        <n v="33.111111111111114"/>
        <n v="19.111111111111111"/>
        <n v="26"/>
        <n v="22.222222222222221"/>
        <n v="29.555555555555557"/>
        <n v="26.666666666666668"/>
        <n v="20.444444444444443"/>
      </sharedItems>
      <fieldGroup base="0">
        <rangePr autoStart="0" autoEnd="0" startNum="5" endNum="50" groupInterval="5"/>
        <groupItems count="11">
          <s v="&lt;5"/>
          <s v="5-10"/>
          <s v="10-15"/>
          <s v="15-20"/>
          <s v="20-25"/>
          <s v="25-30"/>
          <s v="30-35"/>
          <s v="35-40"/>
          <s v="40-45"/>
          <s v="45-50"/>
          <s v="&gt;5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</r>
  <r>
    <x v="1"/>
  </r>
  <r>
    <x v="2"/>
  </r>
  <r>
    <x v="3"/>
  </r>
  <r>
    <x v="4"/>
  </r>
  <r>
    <x v="5"/>
  </r>
  <r>
    <x v="2"/>
  </r>
  <r>
    <x v="6"/>
  </r>
  <r>
    <x v="7"/>
  </r>
  <r>
    <x v="8"/>
  </r>
  <r>
    <x v="9"/>
  </r>
  <r>
    <x v="10"/>
  </r>
  <r>
    <x v="2"/>
  </r>
  <r>
    <x v="11"/>
  </r>
  <r>
    <x v="10"/>
  </r>
  <r>
    <x v="12"/>
  </r>
  <r>
    <x v="13"/>
  </r>
  <r>
    <x v="14"/>
  </r>
  <r>
    <x v="4"/>
  </r>
  <r>
    <x v="15"/>
  </r>
  <r>
    <x v="8"/>
  </r>
  <r>
    <x v="16"/>
  </r>
  <r>
    <x v="17"/>
  </r>
  <r>
    <x v="18"/>
  </r>
  <r>
    <x v="15"/>
  </r>
  <r>
    <x v="19"/>
  </r>
  <r>
    <x v="20"/>
  </r>
  <r>
    <x v="21"/>
  </r>
  <r>
    <x v="22"/>
  </r>
  <r>
    <x v="23"/>
  </r>
  <r>
    <x v="24"/>
  </r>
  <r>
    <x v="18"/>
  </r>
  <r>
    <x v="25"/>
  </r>
  <r>
    <x v="26"/>
  </r>
  <r>
    <x v="27"/>
  </r>
  <r>
    <x v="28"/>
  </r>
  <r>
    <x v="4"/>
  </r>
  <r>
    <x v="29"/>
  </r>
  <r>
    <x v="30"/>
  </r>
  <r>
    <x v="13"/>
  </r>
  <r>
    <x v="16"/>
  </r>
  <r>
    <x v="27"/>
  </r>
  <r>
    <x v="11"/>
  </r>
  <r>
    <x v="31"/>
  </r>
  <r>
    <x v="32"/>
  </r>
  <r>
    <x v="33"/>
  </r>
  <r>
    <x v="14"/>
  </r>
  <r>
    <x v="34"/>
  </r>
  <r>
    <x v="35"/>
  </r>
  <r>
    <x v="36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>
  <location ref="A3:B12" firstHeaderRow="2" firstDataRow="2" firstDataCol="1"/>
  <pivotFields count="1">
    <pivotField axis="axisRow" dataField="1" compact="0" numFmtId="191" outline="0" subtotalTop="0" showAll="0" includeNewItemsInFilter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Total (..%)" fld="0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workbookViewId="0">
      <selection activeCell="M66" sqref="M66"/>
    </sheetView>
  </sheetViews>
  <sheetFormatPr defaultColWidth="8.875" defaultRowHeight="21.75"/>
  <cols>
    <col min="1" max="1" width="4.375" style="16" bestFit="1" customWidth="1"/>
    <col min="2" max="2" width="13.375" style="16" customWidth="1"/>
    <col min="3" max="3" width="0" style="16" hidden="1" customWidth="1"/>
    <col min="4" max="10" width="5.625" style="16" customWidth="1"/>
    <col min="11" max="12" width="8.625" style="16" customWidth="1"/>
    <col min="13" max="16384" width="8.875" style="16"/>
  </cols>
  <sheetData>
    <row r="1" spans="1:13">
      <c r="A1" s="12" t="s">
        <v>0</v>
      </c>
      <c r="B1" s="1" t="s">
        <v>1</v>
      </c>
      <c r="C1" s="11"/>
      <c r="D1" s="26"/>
      <c r="E1" s="26"/>
      <c r="F1" s="26"/>
      <c r="G1" s="26"/>
      <c r="H1" s="26"/>
      <c r="I1" s="26"/>
      <c r="J1" s="26"/>
      <c r="K1" s="26"/>
      <c r="L1" s="26"/>
    </row>
    <row r="2" spans="1:13">
      <c r="A2" s="12" t="s">
        <v>0</v>
      </c>
      <c r="B2" s="11" t="s">
        <v>2</v>
      </c>
      <c r="D2" s="10" t="s">
        <v>3</v>
      </c>
      <c r="E2" s="26"/>
      <c r="F2" s="26"/>
      <c r="G2" s="26"/>
      <c r="H2" s="26"/>
      <c r="I2" s="26"/>
      <c r="J2" s="26"/>
      <c r="K2" s="26"/>
      <c r="L2" s="26"/>
    </row>
    <row r="3" spans="1:13">
      <c r="A3" s="12" t="s">
        <v>0</v>
      </c>
      <c r="B3" s="11" t="s">
        <v>4</v>
      </c>
      <c r="D3" s="12" t="s">
        <v>5</v>
      </c>
      <c r="E3" s="26"/>
      <c r="F3" s="26"/>
      <c r="G3" s="26"/>
      <c r="H3" s="26"/>
      <c r="I3" s="26"/>
      <c r="J3" s="26"/>
      <c r="K3" s="26"/>
      <c r="L3" s="26"/>
    </row>
    <row r="4" spans="1:13">
      <c r="A4" s="12"/>
      <c r="B4" s="11" t="s">
        <v>6</v>
      </c>
      <c r="D4" s="9" t="s">
        <v>7</v>
      </c>
      <c r="E4" s="26"/>
      <c r="F4" s="26"/>
      <c r="G4" s="26"/>
      <c r="H4" s="26"/>
      <c r="I4" s="26"/>
      <c r="J4" s="26"/>
      <c r="K4" s="26"/>
      <c r="L4" s="26"/>
    </row>
    <row r="5" spans="1:13">
      <c r="A5" s="12"/>
      <c r="B5" s="11" t="s">
        <v>8</v>
      </c>
      <c r="D5" s="9" t="s">
        <v>9</v>
      </c>
      <c r="E5" s="26"/>
      <c r="F5" s="26"/>
      <c r="G5" s="26"/>
      <c r="H5" s="26"/>
      <c r="I5" s="26"/>
      <c r="J5" s="26"/>
      <c r="K5" s="26"/>
      <c r="L5" s="26"/>
    </row>
    <row r="6" spans="1:13">
      <c r="A6" s="12"/>
      <c r="B6" s="11" t="s">
        <v>10</v>
      </c>
      <c r="D6" s="9" t="s">
        <v>11</v>
      </c>
      <c r="E6" s="26"/>
      <c r="F6" s="26"/>
      <c r="G6" s="26"/>
      <c r="H6" s="26"/>
      <c r="I6" s="26"/>
      <c r="J6" s="26"/>
      <c r="K6" s="26"/>
      <c r="L6" s="26"/>
    </row>
    <row r="7" spans="1:13">
      <c r="A7" s="12"/>
      <c r="B7" s="11"/>
      <c r="C7" s="9"/>
      <c r="D7" s="29"/>
      <c r="E7" s="29"/>
      <c r="F7" s="29"/>
      <c r="G7" s="29"/>
      <c r="H7" s="29"/>
      <c r="I7" s="29"/>
      <c r="J7" s="29"/>
      <c r="K7" s="29"/>
      <c r="L7" s="29"/>
    </row>
    <row r="8" spans="1:13">
      <c r="A8" s="8" t="s">
        <v>12</v>
      </c>
      <c r="B8" s="8" t="s">
        <v>13</v>
      </c>
      <c r="C8" s="8" t="s">
        <v>14</v>
      </c>
      <c r="D8" s="7" t="s">
        <v>15</v>
      </c>
      <c r="E8" s="7" t="s">
        <v>16</v>
      </c>
      <c r="F8" s="7" t="s">
        <v>17</v>
      </c>
      <c r="G8" s="7" t="s">
        <v>18</v>
      </c>
      <c r="H8" s="7" t="s">
        <v>19</v>
      </c>
      <c r="I8" s="7" t="s">
        <v>20</v>
      </c>
      <c r="J8" s="7" t="s">
        <v>21</v>
      </c>
      <c r="K8" s="7" t="s">
        <v>22</v>
      </c>
      <c r="L8" s="7" t="s">
        <v>129</v>
      </c>
      <c r="M8" s="30" t="s">
        <v>160</v>
      </c>
    </row>
    <row r="9" spans="1:13">
      <c r="A9" s="7">
        <v>1</v>
      </c>
      <c r="B9" s="7" t="s">
        <v>23</v>
      </c>
      <c r="C9" s="6" t="s">
        <v>24</v>
      </c>
      <c r="D9" s="7">
        <v>12</v>
      </c>
      <c r="E9" s="7">
        <v>12</v>
      </c>
      <c r="F9" s="7">
        <v>10</v>
      </c>
      <c r="G9" s="7">
        <v>8</v>
      </c>
      <c r="H9" s="7">
        <v>10</v>
      </c>
      <c r="I9" s="7">
        <v>6</v>
      </c>
      <c r="J9" s="7">
        <v>6</v>
      </c>
      <c r="K9" s="7">
        <f t="shared" ref="K9:K40" si="0">SUM(D9:J9)</f>
        <v>64</v>
      </c>
      <c r="L9" s="17">
        <f t="shared" ref="L9:L40" si="1">K9*40/90</f>
        <v>28.444444444444443</v>
      </c>
      <c r="M9" s="31"/>
    </row>
    <row r="10" spans="1:13">
      <c r="A10" s="7">
        <v>2</v>
      </c>
      <c r="B10" s="7" t="s">
        <v>25</v>
      </c>
      <c r="C10" s="5" t="s">
        <v>26</v>
      </c>
      <c r="D10" s="7">
        <v>4</v>
      </c>
      <c r="E10" s="7">
        <v>11</v>
      </c>
      <c r="F10" s="7">
        <v>9.5</v>
      </c>
      <c r="G10" s="7">
        <v>4.5</v>
      </c>
      <c r="H10" s="7">
        <v>9</v>
      </c>
      <c r="I10" s="7">
        <v>8</v>
      </c>
      <c r="J10" s="7">
        <v>6</v>
      </c>
      <c r="K10" s="7">
        <f t="shared" si="0"/>
        <v>52</v>
      </c>
      <c r="L10" s="17">
        <f t="shared" si="1"/>
        <v>23.111111111111111</v>
      </c>
      <c r="M10" s="31"/>
    </row>
    <row r="11" spans="1:13">
      <c r="A11" s="7">
        <v>3</v>
      </c>
      <c r="B11" s="7" t="s">
        <v>27</v>
      </c>
      <c r="C11" s="5" t="s">
        <v>28</v>
      </c>
      <c r="D11" s="7">
        <v>8</v>
      </c>
      <c r="E11" s="7">
        <v>0</v>
      </c>
      <c r="F11" s="7">
        <v>2</v>
      </c>
      <c r="G11" s="7">
        <v>7.5</v>
      </c>
      <c r="H11" s="7">
        <v>10</v>
      </c>
      <c r="I11" s="7">
        <v>10</v>
      </c>
      <c r="J11" s="7">
        <v>4.5</v>
      </c>
      <c r="K11" s="7">
        <f t="shared" si="0"/>
        <v>42</v>
      </c>
      <c r="L11" s="17">
        <f t="shared" si="1"/>
        <v>18.666666666666668</v>
      </c>
      <c r="M11" s="31"/>
    </row>
    <row r="12" spans="1:13">
      <c r="A12" s="7">
        <v>4</v>
      </c>
      <c r="B12" s="7" t="s">
        <v>29</v>
      </c>
      <c r="C12" s="5" t="s">
        <v>30</v>
      </c>
      <c r="D12" s="7">
        <v>14</v>
      </c>
      <c r="E12" s="7">
        <v>4</v>
      </c>
      <c r="F12" s="7">
        <v>9.5</v>
      </c>
      <c r="G12" s="7">
        <v>6</v>
      </c>
      <c r="H12" s="7">
        <v>8</v>
      </c>
      <c r="I12" s="7">
        <v>10</v>
      </c>
      <c r="J12" s="7">
        <v>5.5</v>
      </c>
      <c r="K12" s="7">
        <f t="shared" si="0"/>
        <v>57</v>
      </c>
      <c r="L12" s="17">
        <f t="shared" si="1"/>
        <v>25.333333333333332</v>
      </c>
      <c r="M12" s="31"/>
    </row>
    <row r="13" spans="1:13">
      <c r="A13" s="7">
        <v>5</v>
      </c>
      <c r="B13" s="7" t="s">
        <v>31</v>
      </c>
      <c r="C13" s="5" t="s">
        <v>32</v>
      </c>
      <c r="D13" s="7">
        <v>7</v>
      </c>
      <c r="E13" s="7">
        <v>2</v>
      </c>
      <c r="F13" s="7">
        <v>7</v>
      </c>
      <c r="G13" s="7">
        <v>8.5</v>
      </c>
      <c r="H13" s="7">
        <v>4.5</v>
      </c>
      <c r="I13" s="7">
        <v>9</v>
      </c>
      <c r="J13" s="7">
        <v>4.5</v>
      </c>
      <c r="K13" s="7">
        <f t="shared" si="0"/>
        <v>42.5</v>
      </c>
      <c r="L13" s="17">
        <f t="shared" si="1"/>
        <v>18.888888888888889</v>
      </c>
      <c r="M13" s="31"/>
    </row>
    <row r="14" spans="1:13">
      <c r="A14" s="7">
        <v>6</v>
      </c>
      <c r="B14" s="7" t="s">
        <v>33</v>
      </c>
      <c r="C14" s="5" t="s">
        <v>34</v>
      </c>
      <c r="D14" s="7">
        <v>13</v>
      </c>
      <c r="E14" s="7">
        <v>9</v>
      </c>
      <c r="F14" s="7">
        <v>6</v>
      </c>
      <c r="G14" s="7">
        <v>8</v>
      </c>
      <c r="H14" s="7">
        <v>9</v>
      </c>
      <c r="I14" s="7">
        <v>10</v>
      </c>
      <c r="J14" s="7">
        <v>4.5</v>
      </c>
      <c r="K14" s="7">
        <f t="shared" si="0"/>
        <v>59.5</v>
      </c>
      <c r="L14" s="17">
        <f t="shared" si="1"/>
        <v>26.444444444444443</v>
      </c>
      <c r="M14" s="31"/>
    </row>
    <row r="15" spans="1:13">
      <c r="A15" s="7">
        <v>7</v>
      </c>
      <c r="B15" s="7" t="s">
        <v>35</v>
      </c>
      <c r="C15" s="5" t="s">
        <v>36</v>
      </c>
      <c r="D15" s="7">
        <v>5</v>
      </c>
      <c r="E15" s="7">
        <v>15</v>
      </c>
      <c r="F15" s="7">
        <v>3</v>
      </c>
      <c r="G15" s="7">
        <v>4</v>
      </c>
      <c r="H15" s="7">
        <v>1.5</v>
      </c>
      <c r="I15" s="7">
        <v>10</v>
      </c>
      <c r="J15" s="7">
        <v>3.5</v>
      </c>
      <c r="K15" s="7">
        <f t="shared" si="0"/>
        <v>42</v>
      </c>
      <c r="L15" s="17">
        <f t="shared" si="1"/>
        <v>18.666666666666668</v>
      </c>
      <c r="M15" s="31"/>
    </row>
    <row r="16" spans="1:13">
      <c r="A16" s="7">
        <v>8</v>
      </c>
      <c r="B16" s="7" t="s">
        <v>37</v>
      </c>
      <c r="C16" s="5" t="s">
        <v>38</v>
      </c>
      <c r="D16" s="7">
        <v>16</v>
      </c>
      <c r="E16" s="7">
        <v>7.5</v>
      </c>
      <c r="F16" s="7">
        <v>7</v>
      </c>
      <c r="G16" s="7">
        <v>5</v>
      </c>
      <c r="H16" s="7">
        <v>10</v>
      </c>
      <c r="I16" s="7">
        <v>10</v>
      </c>
      <c r="J16" s="7">
        <v>6</v>
      </c>
      <c r="K16" s="7">
        <f t="shared" si="0"/>
        <v>61.5</v>
      </c>
      <c r="L16" s="17">
        <f t="shared" si="1"/>
        <v>27.333333333333332</v>
      </c>
      <c r="M16" s="31"/>
    </row>
    <row r="17" spans="1:13">
      <c r="A17" s="7">
        <v>9</v>
      </c>
      <c r="B17" s="7" t="s">
        <v>39</v>
      </c>
      <c r="C17" s="5" t="s">
        <v>40</v>
      </c>
      <c r="D17" s="7">
        <v>17</v>
      </c>
      <c r="E17" s="7">
        <v>18</v>
      </c>
      <c r="F17" s="7">
        <v>7</v>
      </c>
      <c r="G17" s="7">
        <v>9</v>
      </c>
      <c r="H17" s="7">
        <v>6.5</v>
      </c>
      <c r="I17" s="7">
        <v>10</v>
      </c>
      <c r="J17" s="7">
        <v>5.5</v>
      </c>
      <c r="K17" s="7">
        <f t="shared" si="0"/>
        <v>73</v>
      </c>
      <c r="L17" s="17">
        <f t="shared" si="1"/>
        <v>32.444444444444443</v>
      </c>
      <c r="M17" s="30">
        <v>3</v>
      </c>
    </row>
    <row r="18" spans="1:13">
      <c r="A18" s="7">
        <v>10</v>
      </c>
      <c r="B18" s="7" t="s">
        <v>41</v>
      </c>
      <c r="C18" s="5" t="s">
        <v>42</v>
      </c>
      <c r="D18" s="7">
        <v>6</v>
      </c>
      <c r="E18" s="7">
        <v>11</v>
      </c>
      <c r="F18" s="7">
        <v>8.5</v>
      </c>
      <c r="G18" s="7">
        <v>4</v>
      </c>
      <c r="H18" s="7">
        <v>9</v>
      </c>
      <c r="I18" s="7">
        <v>7</v>
      </c>
      <c r="J18" s="7">
        <v>6</v>
      </c>
      <c r="K18" s="7">
        <f t="shared" si="0"/>
        <v>51.5</v>
      </c>
      <c r="L18" s="17">
        <f t="shared" si="1"/>
        <v>22.888888888888889</v>
      </c>
      <c r="M18" s="31"/>
    </row>
    <row r="19" spans="1:13">
      <c r="A19" s="7">
        <v>11</v>
      </c>
      <c r="B19" s="7" t="s">
        <v>43</v>
      </c>
      <c r="C19" s="5" t="s">
        <v>44</v>
      </c>
      <c r="D19" s="7">
        <v>1</v>
      </c>
      <c r="E19" s="7">
        <v>11</v>
      </c>
      <c r="F19" s="7">
        <v>7</v>
      </c>
      <c r="G19" s="7">
        <v>7</v>
      </c>
      <c r="H19" s="7">
        <v>9.5</v>
      </c>
      <c r="I19" s="7">
        <v>9</v>
      </c>
      <c r="J19" s="7">
        <v>5</v>
      </c>
      <c r="K19" s="7">
        <f t="shared" si="0"/>
        <v>49.5</v>
      </c>
      <c r="L19" s="17">
        <f t="shared" si="1"/>
        <v>22</v>
      </c>
      <c r="M19" s="31"/>
    </row>
    <row r="20" spans="1:13">
      <c r="A20" s="7">
        <v>12</v>
      </c>
      <c r="B20" s="7" t="s">
        <v>45</v>
      </c>
      <c r="C20" s="5" t="s">
        <v>46</v>
      </c>
      <c r="D20" s="7">
        <v>6</v>
      </c>
      <c r="E20" s="7">
        <v>17</v>
      </c>
      <c r="F20" s="7">
        <v>8.5</v>
      </c>
      <c r="G20" s="7">
        <v>3</v>
      </c>
      <c r="H20" s="7">
        <v>10</v>
      </c>
      <c r="I20" s="7">
        <v>10</v>
      </c>
      <c r="J20" s="7">
        <v>9</v>
      </c>
      <c r="K20" s="7">
        <f t="shared" si="0"/>
        <v>63.5</v>
      </c>
      <c r="L20" s="17">
        <f t="shared" si="1"/>
        <v>28.222222222222221</v>
      </c>
      <c r="M20" s="31"/>
    </row>
    <row r="21" spans="1:13">
      <c r="A21" s="7">
        <v>13</v>
      </c>
      <c r="B21" s="7" t="s">
        <v>47</v>
      </c>
      <c r="C21" s="5" t="s">
        <v>48</v>
      </c>
      <c r="D21" s="7">
        <v>10</v>
      </c>
      <c r="E21" s="7">
        <v>10</v>
      </c>
      <c r="F21" s="7">
        <v>8.5</v>
      </c>
      <c r="G21" s="7">
        <v>0</v>
      </c>
      <c r="H21" s="7">
        <v>7.5</v>
      </c>
      <c r="I21" s="7">
        <v>0</v>
      </c>
      <c r="J21" s="7">
        <v>6</v>
      </c>
      <c r="K21" s="7">
        <f t="shared" si="0"/>
        <v>42</v>
      </c>
      <c r="L21" s="17">
        <f t="shared" si="1"/>
        <v>18.666666666666668</v>
      </c>
      <c r="M21" s="31"/>
    </row>
    <row r="22" spans="1:13">
      <c r="A22" s="7">
        <v>14</v>
      </c>
      <c r="B22" s="7" t="s">
        <v>49</v>
      </c>
      <c r="C22" s="5" t="s">
        <v>50</v>
      </c>
      <c r="D22" s="7">
        <v>7</v>
      </c>
      <c r="E22" s="7">
        <v>0</v>
      </c>
      <c r="F22" s="7">
        <v>3</v>
      </c>
      <c r="G22" s="7">
        <v>7.5</v>
      </c>
      <c r="H22" s="7">
        <v>4.5</v>
      </c>
      <c r="I22" s="7">
        <v>6</v>
      </c>
      <c r="J22" s="7">
        <v>6</v>
      </c>
      <c r="K22" s="7">
        <f t="shared" si="0"/>
        <v>34</v>
      </c>
      <c r="L22" s="17">
        <f t="shared" si="1"/>
        <v>15.111111111111111</v>
      </c>
      <c r="M22" s="31"/>
    </row>
    <row r="23" spans="1:13">
      <c r="A23" s="7">
        <v>15</v>
      </c>
      <c r="B23" s="7" t="s">
        <v>51</v>
      </c>
      <c r="C23" s="5" t="s">
        <v>52</v>
      </c>
      <c r="D23" s="7">
        <v>8</v>
      </c>
      <c r="E23" s="7">
        <v>10</v>
      </c>
      <c r="F23" s="7">
        <v>9</v>
      </c>
      <c r="G23" s="7">
        <v>9</v>
      </c>
      <c r="H23" s="7">
        <v>10</v>
      </c>
      <c r="I23" s="7">
        <v>9</v>
      </c>
      <c r="J23" s="7">
        <v>8.5</v>
      </c>
      <c r="K23" s="7">
        <f t="shared" si="0"/>
        <v>63.5</v>
      </c>
      <c r="L23" s="17">
        <f t="shared" si="1"/>
        <v>28.222222222222221</v>
      </c>
      <c r="M23" s="31"/>
    </row>
    <row r="24" spans="1:13">
      <c r="A24" s="7">
        <v>16</v>
      </c>
      <c r="B24" s="7" t="s">
        <v>53</v>
      </c>
      <c r="C24" s="5" t="s">
        <v>54</v>
      </c>
      <c r="D24" s="7">
        <v>4</v>
      </c>
      <c r="E24" s="7">
        <v>14.5</v>
      </c>
      <c r="F24" s="7">
        <v>5.5</v>
      </c>
      <c r="G24" s="7">
        <v>6</v>
      </c>
      <c r="H24" s="7">
        <v>6</v>
      </c>
      <c r="I24" s="7">
        <v>7.5</v>
      </c>
      <c r="J24" s="7">
        <v>2</v>
      </c>
      <c r="K24" s="7">
        <f t="shared" si="0"/>
        <v>45.5</v>
      </c>
      <c r="L24" s="17">
        <f t="shared" si="1"/>
        <v>20.222222222222221</v>
      </c>
      <c r="M24" s="31"/>
    </row>
    <row r="25" spans="1:13">
      <c r="A25" s="7">
        <v>17</v>
      </c>
      <c r="B25" s="7" t="s">
        <v>55</v>
      </c>
      <c r="C25" s="5" t="s">
        <v>56</v>
      </c>
      <c r="D25" s="7">
        <v>6</v>
      </c>
      <c r="E25" s="7">
        <v>9.5</v>
      </c>
      <c r="F25" s="7">
        <v>8.5</v>
      </c>
      <c r="G25" s="7">
        <v>6.5</v>
      </c>
      <c r="H25" s="7">
        <v>10</v>
      </c>
      <c r="I25" s="7">
        <v>9</v>
      </c>
      <c r="J25" s="7">
        <v>6</v>
      </c>
      <c r="K25" s="7">
        <f t="shared" si="0"/>
        <v>55.5</v>
      </c>
      <c r="L25" s="17">
        <f t="shared" si="1"/>
        <v>24.666666666666668</v>
      </c>
      <c r="M25" s="31"/>
    </row>
    <row r="26" spans="1:13">
      <c r="A26" s="7">
        <v>18</v>
      </c>
      <c r="B26" s="7" t="s">
        <v>57</v>
      </c>
      <c r="C26" s="5" t="s">
        <v>58</v>
      </c>
      <c r="D26" s="7">
        <v>5</v>
      </c>
      <c r="E26" s="7">
        <v>10.5</v>
      </c>
      <c r="F26" s="7">
        <v>10</v>
      </c>
      <c r="G26" s="7">
        <v>6</v>
      </c>
      <c r="H26" s="7">
        <v>6</v>
      </c>
      <c r="I26" s="7">
        <v>6.5</v>
      </c>
      <c r="J26" s="7">
        <v>3</v>
      </c>
      <c r="K26" s="7">
        <f t="shared" si="0"/>
        <v>47</v>
      </c>
      <c r="L26" s="17">
        <f t="shared" si="1"/>
        <v>20.888888888888889</v>
      </c>
      <c r="M26" s="31"/>
    </row>
    <row r="27" spans="1:13">
      <c r="A27" s="7">
        <v>19</v>
      </c>
      <c r="B27" s="7" t="s">
        <v>59</v>
      </c>
      <c r="C27" s="5" t="s">
        <v>60</v>
      </c>
      <c r="D27" s="7">
        <v>5</v>
      </c>
      <c r="E27" s="7">
        <v>2</v>
      </c>
      <c r="F27" s="7">
        <v>9.5</v>
      </c>
      <c r="G27" s="7">
        <v>4</v>
      </c>
      <c r="H27" s="7">
        <v>9.5</v>
      </c>
      <c r="I27" s="7">
        <v>10</v>
      </c>
      <c r="J27" s="7">
        <v>2.5</v>
      </c>
      <c r="K27" s="7">
        <f t="shared" si="0"/>
        <v>42.5</v>
      </c>
      <c r="L27" s="17">
        <f t="shared" si="1"/>
        <v>18.888888888888889</v>
      </c>
      <c r="M27" s="31"/>
    </row>
    <row r="28" spans="1:13">
      <c r="A28" s="7">
        <v>20</v>
      </c>
      <c r="B28" s="7" t="s">
        <v>61</v>
      </c>
      <c r="C28" s="5" t="s">
        <v>62</v>
      </c>
      <c r="D28" s="7">
        <v>4</v>
      </c>
      <c r="E28" s="7">
        <v>10.5</v>
      </c>
      <c r="F28" s="7">
        <v>7</v>
      </c>
      <c r="G28" s="7">
        <v>5</v>
      </c>
      <c r="H28" s="7">
        <v>4</v>
      </c>
      <c r="I28" s="7">
        <v>9</v>
      </c>
      <c r="J28" s="7">
        <v>7</v>
      </c>
      <c r="K28" s="7">
        <f t="shared" si="0"/>
        <v>46.5</v>
      </c>
      <c r="L28" s="17">
        <f t="shared" si="1"/>
        <v>20.666666666666668</v>
      </c>
      <c r="M28" s="31"/>
    </row>
    <row r="29" spans="1:13">
      <c r="A29" s="7">
        <v>21</v>
      </c>
      <c r="B29" s="7" t="s">
        <v>63</v>
      </c>
      <c r="C29" s="5" t="s">
        <v>64</v>
      </c>
      <c r="D29" s="7">
        <v>1</v>
      </c>
      <c r="E29" s="7">
        <v>10</v>
      </c>
      <c r="F29" s="7">
        <v>7</v>
      </c>
      <c r="G29" s="7">
        <v>5</v>
      </c>
      <c r="H29" s="7">
        <v>9.5</v>
      </c>
      <c r="I29" s="7">
        <v>9</v>
      </c>
      <c r="J29" s="7">
        <v>10</v>
      </c>
      <c r="K29" s="7">
        <f t="shared" si="0"/>
        <v>51.5</v>
      </c>
      <c r="L29" s="17">
        <f t="shared" si="1"/>
        <v>22.888888888888889</v>
      </c>
      <c r="M29" s="31"/>
    </row>
    <row r="30" spans="1:13">
      <c r="A30" s="7">
        <v>22</v>
      </c>
      <c r="B30" s="7" t="s">
        <v>65</v>
      </c>
      <c r="C30" s="5" t="s">
        <v>66</v>
      </c>
      <c r="D30" s="7">
        <v>14</v>
      </c>
      <c r="E30" s="7">
        <v>14.5</v>
      </c>
      <c r="F30" s="7">
        <v>5</v>
      </c>
      <c r="G30" s="7">
        <v>8.5</v>
      </c>
      <c r="H30" s="7">
        <v>10</v>
      </c>
      <c r="I30" s="7">
        <v>9</v>
      </c>
      <c r="J30" s="7">
        <v>4.5</v>
      </c>
      <c r="K30" s="7">
        <f t="shared" si="0"/>
        <v>65.5</v>
      </c>
      <c r="L30" s="17">
        <f t="shared" si="1"/>
        <v>29.111111111111111</v>
      </c>
      <c r="M30" s="31"/>
    </row>
    <row r="31" spans="1:13">
      <c r="A31" s="7">
        <v>23</v>
      </c>
      <c r="B31" s="7" t="s">
        <v>67</v>
      </c>
      <c r="C31" s="5" t="s">
        <v>68</v>
      </c>
      <c r="D31" s="7">
        <v>18.5</v>
      </c>
      <c r="E31" s="7">
        <v>15.5</v>
      </c>
      <c r="F31" s="7">
        <v>10</v>
      </c>
      <c r="G31" s="7">
        <v>9.75</v>
      </c>
      <c r="H31" s="7">
        <v>10</v>
      </c>
      <c r="I31" s="7">
        <v>9</v>
      </c>
      <c r="J31" s="7">
        <v>10</v>
      </c>
      <c r="K31" s="7">
        <f t="shared" si="0"/>
        <v>82.75</v>
      </c>
      <c r="L31" s="17">
        <f t="shared" si="1"/>
        <v>36.777777777777779</v>
      </c>
      <c r="M31" s="30">
        <v>1</v>
      </c>
    </row>
    <row r="32" spans="1:13">
      <c r="A32" s="7">
        <v>24</v>
      </c>
      <c r="B32" s="7" t="s">
        <v>69</v>
      </c>
      <c r="C32" s="5" t="s">
        <v>70</v>
      </c>
      <c r="D32" s="7">
        <v>6</v>
      </c>
      <c r="E32" s="7">
        <v>12</v>
      </c>
      <c r="F32" s="7">
        <v>2</v>
      </c>
      <c r="G32" s="7">
        <v>7.5</v>
      </c>
      <c r="H32" s="7">
        <v>9.5</v>
      </c>
      <c r="I32" s="7">
        <v>10</v>
      </c>
      <c r="J32" s="7">
        <v>7</v>
      </c>
      <c r="K32" s="7">
        <f t="shared" si="0"/>
        <v>54</v>
      </c>
      <c r="L32" s="17">
        <f t="shared" si="1"/>
        <v>24</v>
      </c>
      <c r="M32" s="31"/>
    </row>
    <row r="33" spans="1:13">
      <c r="A33" s="7">
        <v>25</v>
      </c>
      <c r="B33" s="7" t="s">
        <v>71</v>
      </c>
      <c r="C33" s="5" t="s">
        <v>72</v>
      </c>
      <c r="D33" s="7">
        <v>0</v>
      </c>
      <c r="E33" s="7">
        <v>14</v>
      </c>
      <c r="F33" s="7">
        <v>5.5</v>
      </c>
      <c r="G33" s="7">
        <v>8</v>
      </c>
      <c r="H33" s="7">
        <v>7</v>
      </c>
      <c r="I33" s="7">
        <v>6.5</v>
      </c>
      <c r="J33" s="7">
        <v>5.5</v>
      </c>
      <c r="K33" s="7">
        <f t="shared" si="0"/>
        <v>46.5</v>
      </c>
      <c r="L33" s="17">
        <f t="shared" si="1"/>
        <v>20.666666666666668</v>
      </c>
      <c r="M33" s="31"/>
    </row>
    <row r="34" spans="1:13">
      <c r="A34" s="7">
        <v>26</v>
      </c>
      <c r="B34" s="7" t="s">
        <v>73</v>
      </c>
      <c r="C34" s="5" t="s">
        <v>74</v>
      </c>
      <c r="D34" s="7">
        <v>11.5</v>
      </c>
      <c r="E34" s="7">
        <v>13.5</v>
      </c>
      <c r="F34" s="7">
        <v>10</v>
      </c>
      <c r="G34" s="7">
        <v>6</v>
      </c>
      <c r="H34" s="7">
        <v>10</v>
      </c>
      <c r="I34" s="7">
        <v>0</v>
      </c>
      <c r="J34" s="7">
        <v>8</v>
      </c>
      <c r="K34" s="7">
        <f t="shared" si="0"/>
        <v>59</v>
      </c>
      <c r="L34" s="17">
        <f t="shared" si="1"/>
        <v>26.222222222222221</v>
      </c>
      <c r="M34" s="31"/>
    </row>
    <row r="35" spans="1:13">
      <c r="A35" s="7">
        <v>27</v>
      </c>
      <c r="B35" s="7" t="s">
        <v>75</v>
      </c>
      <c r="C35" s="5" t="s">
        <v>76</v>
      </c>
      <c r="D35" s="7">
        <v>12</v>
      </c>
      <c r="E35" s="7">
        <v>10</v>
      </c>
      <c r="F35" s="7">
        <v>2</v>
      </c>
      <c r="G35" s="7">
        <v>7.5</v>
      </c>
      <c r="H35" s="7">
        <v>9</v>
      </c>
      <c r="I35" s="7">
        <v>10</v>
      </c>
      <c r="J35" s="7">
        <v>9.25</v>
      </c>
      <c r="K35" s="7">
        <f t="shared" si="0"/>
        <v>59.75</v>
      </c>
      <c r="L35" s="17">
        <f t="shared" si="1"/>
        <v>26.555555555555557</v>
      </c>
      <c r="M35" s="31"/>
    </row>
    <row r="36" spans="1:13">
      <c r="A36" s="7">
        <v>28</v>
      </c>
      <c r="B36" s="7" t="s">
        <v>77</v>
      </c>
      <c r="C36" s="5" t="s">
        <v>78</v>
      </c>
      <c r="D36" s="7">
        <v>13</v>
      </c>
      <c r="E36" s="7">
        <v>14</v>
      </c>
      <c r="F36" s="7">
        <v>6</v>
      </c>
      <c r="G36" s="7">
        <v>9</v>
      </c>
      <c r="H36" s="7">
        <v>9</v>
      </c>
      <c r="I36" s="7">
        <v>10</v>
      </c>
      <c r="J36" s="7">
        <v>8</v>
      </c>
      <c r="K36" s="7">
        <f t="shared" si="0"/>
        <v>69</v>
      </c>
      <c r="L36" s="17">
        <f t="shared" si="1"/>
        <v>30.666666666666668</v>
      </c>
      <c r="M36" s="31"/>
    </row>
    <row r="37" spans="1:13">
      <c r="A37" s="7">
        <v>29</v>
      </c>
      <c r="B37" s="7" t="s">
        <v>79</v>
      </c>
      <c r="C37" s="5" t="s">
        <v>80</v>
      </c>
      <c r="D37" s="7">
        <v>8</v>
      </c>
      <c r="E37" s="7">
        <v>14</v>
      </c>
      <c r="F37" s="7">
        <v>7.5</v>
      </c>
      <c r="G37" s="7">
        <v>9</v>
      </c>
      <c r="H37" s="7">
        <v>9.5</v>
      </c>
      <c r="I37" s="7">
        <v>10</v>
      </c>
      <c r="J37" s="7">
        <v>8</v>
      </c>
      <c r="K37" s="7">
        <f t="shared" si="0"/>
        <v>66</v>
      </c>
      <c r="L37" s="17">
        <f t="shared" si="1"/>
        <v>29.333333333333332</v>
      </c>
      <c r="M37" s="31"/>
    </row>
    <row r="38" spans="1:13">
      <c r="A38" s="7">
        <v>30</v>
      </c>
      <c r="B38" s="7" t="s">
        <v>81</v>
      </c>
      <c r="C38" s="5" t="s">
        <v>82</v>
      </c>
      <c r="D38" s="7">
        <v>6</v>
      </c>
      <c r="E38" s="7">
        <v>9</v>
      </c>
      <c r="F38" s="7">
        <v>6.5</v>
      </c>
      <c r="G38" s="7">
        <v>0</v>
      </c>
      <c r="H38" s="7">
        <v>3</v>
      </c>
      <c r="I38" s="7">
        <v>3</v>
      </c>
      <c r="J38" s="7">
        <v>5</v>
      </c>
      <c r="K38" s="7">
        <f t="shared" si="0"/>
        <v>32.5</v>
      </c>
      <c r="L38" s="17">
        <f t="shared" si="1"/>
        <v>14.444444444444445</v>
      </c>
      <c r="M38" s="30" t="s">
        <v>159</v>
      </c>
    </row>
    <row r="39" spans="1:13">
      <c r="A39" s="7">
        <v>31</v>
      </c>
      <c r="B39" s="7" t="s">
        <v>83</v>
      </c>
      <c r="C39" s="5" t="s">
        <v>84</v>
      </c>
      <c r="D39" s="7">
        <v>5</v>
      </c>
      <c r="E39" s="7">
        <v>3</v>
      </c>
      <c r="F39" s="7">
        <v>3</v>
      </c>
      <c r="G39" s="7">
        <v>8.5</v>
      </c>
      <c r="H39" s="7">
        <v>7</v>
      </c>
      <c r="I39" s="7">
        <v>9</v>
      </c>
      <c r="J39" s="7">
        <v>5</v>
      </c>
      <c r="K39" s="7">
        <f t="shared" si="0"/>
        <v>40.5</v>
      </c>
      <c r="L39" s="17">
        <f t="shared" si="1"/>
        <v>18</v>
      </c>
      <c r="M39" s="31"/>
    </row>
    <row r="40" spans="1:13">
      <c r="A40" s="7">
        <v>32</v>
      </c>
      <c r="B40" s="7" t="s">
        <v>85</v>
      </c>
      <c r="C40" s="5" t="s">
        <v>86</v>
      </c>
      <c r="D40" s="7">
        <v>10</v>
      </c>
      <c r="E40" s="7">
        <v>14</v>
      </c>
      <c r="F40" s="7">
        <v>2.5</v>
      </c>
      <c r="G40" s="7">
        <v>5.5</v>
      </c>
      <c r="H40" s="7">
        <v>9.5</v>
      </c>
      <c r="I40" s="7">
        <v>6.5</v>
      </c>
      <c r="J40" s="7">
        <v>6</v>
      </c>
      <c r="K40" s="7">
        <f t="shared" si="0"/>
        <v>54</v>
      </c>
      <c r="L40" s="17">
        <f t="shared" si="1"/>
        <v>24</v>
      </c>
      <c r="M40" s="31"/>
    </row>
    <row r="41" spans="1:13">
      <c r="A41" s="7">
        <v>33</v>
      </c>
      <c r="B41" s="7" t="s">
        <v>87</v>
      </c>
      <c r="C41" s="5" t="s">
        <v>88</v>
      </c>
      <c r="D41" s="7">
        <v>0</v>
      </c>
      <c r="E41" s="7">
        <v>0</v>
      </c>
      <c r="F41" s="7">
        <v>4.5</v>
      </c>
      <c r="G41" s="7">
        <v>7</v>
      </c>
      <c r="H41" s="7">
        <v>7</v>
      </c>
      <c r="I41" s="7">
        <v>0</v>
      </c>
      <c r="J41" s="7">
        <v>6</v>
      </c>
      <c r="K41" s="7">
        <f t="shared" ref="K41:K72" si="2">SUM(D41:J41)</f>
        <v>24.5</v>
      </c>
      <c r="L41" s="17">
        <f t="shared" ref="L41:L72" si="3">K41*40/90</f>
        <v>10.888888888888889</v>
      </c>
      <c r="M41" s="30" t="s">
        <v>159</v>
      </c>
    </row>
    <row r="42" spans="1:13">
      <c r="A42" s="7">
        <v>34</v>
      </c>
      <c r="B42" s="7" t="s">
        <v>89</v>
      </c>
      <c r="C42" s="5" t="s">
        <v>90</v>
      </c>
      <c r="D42" s="7">
        <v>2</v>
      </c>
      <c r="E42" s="7">
        <v>2</v>
      </c>
      <c r="F42" s="7">
        <v>5</v>
      </c>
      <c r="G42" s="7">
        <v>0</v>
      </c>
      <c r="H42" s="7">
        <v>2</v>
      </c>
      <c r="I42" s="7">
        <v>5.5</v>
      </c>
      <c r="J42" s="7">
        <v>3</v>
      </c>
      <c r="K42" s="7">
        <f t="shared" si="2"/>
        <v>19.5</v>
      </c>
      <c r="L42" s="17">
        <f t="shared" si="3"/>
        <v>8.6666666666666661</v>
      </c>
      <c r="M42" s="30" t="s">
        <v>159</v>
      </c>
    </row>
    <row r="43" spans="1:13">
      <c r="A43" s="7">
        <v>35</v>
      </c>
      <c r="B43" s="7" t="s">
        <v>91</v>
      </c>
      <c r="C43" s="5" t="s">
        <v>92</v>
      </c>
      <c r="D43" s="7">
        <v>13</v>
      </c>
      <c r="E43" s="7">
        <v>5</v>
      </c>
      <c r="F43" s="7">
        <v>3</v>
      </c>
      <c r="G43" s="7">
        <v>7</v>
      </c>
      <c r="H43" s="7">
        <v>9.5</v>
      </c>
      <c r="I43" s="7">
        <v>7</v>
      </c>
      <c r="J43" s="7">
        <v>8</v>
      </c>
      <c r="K43" s="7">
        <f t="shared" si="2"/>
        <v>52.5</v>
      </c>
      <c r="L43" s="17">
        <f t="shared" si="3"/>
        <v>23.333333333333332</v>
      </c>
      <c r="M43" s="31"/>
    </row>
    <row r="44" spans="1:13">
      <c r="A44" s="7">
        <v>36</v>
      </c>
      <c r="B44" s="7" t="s">
        <v>93</v>
      </c>
      <c r="C44" s="5" t="s">
        <v>94</v>
      </c>
      <c r="D44" s="7">
        <v>3</v>
      </c>
      <c r="E44" s="7">
        <v>12</v>
      </c>
      <c r="F44" s="7">
        <v>4.5</v>
      </c>
      <c r="G44" s="7">
        <v>8.5</v>
      </c>
      <c r="H44" s="7">
        <v>1</v>
      </c>
      <c r="I44" s="7">
        <v>0</v>
      </c>
      <c r="J44" s="7">
        <v>6.5</v>
      </c>
      <c r="K44" s="7">
        <f t="shared" si="2"/>
        <v>35.5</v>
      </c>
      <c r="L44" s="17">
        <f t="shared" si="3"/>
        <v>15.777777777777779</v>
      </c>
      <c r="M44" s="31"/>
    </row>
    <row r="45" spans="1:13">
      <c r="A45" s="7">
        <v>37</v>
      </c>
      <c r="B45" s="7" t="s">
        <v>95</v>
      </c>
      <c r="C45" s="5" t="s">
        <v>96</v>
      </c>
      <c r="D45" s="7">
        <v>9</v>
      </c>
      <c r="E45" s="7">
        <v>5</v>
      </c>
      <c r="F45" s="7">
        <v>3</v>
      </c>
      <c r="G45" s="7">
        <v>6</v>
      </c>
      <c r="H45" s="7">
        <v>9</v>
      </c>
      <c r="I45" s="7">
        <v>6</v>
      </c>
      <c r="J45" s="7">
        <v>4.5</v>
      </c>
      <c r="K45" s="7">
        <f t="shared" si="2"/>
        <v>42.5</v>
      </c>
      <c r="L45" s="17">
        <f t="shared" si="3"/>
        <v>18.888888888888889</v>
      </c>
      <c r="M45" s="31"/>
    </row>
    <row r="46" spans="1:13">
      <c r="A46" s="7">
        <v>38</v>
      </c>
      <c r="B46" s="7" t="s">
        <v>97</v>
      </c>
      <c r="C46" s="5" t="s">
        <v>98</v>
      </c>
      <c r="D46" s="7">
        <v>4</v>
      </c>
      <c r="E46" s="7">
        <v>11.5</v>
      </c>
      <c r="F46" s="7">
        <v>3</v>
      </c>
      <c r="G46" s="7">
        <v>8.5</v>
      </c>
      <c r="H46" s="7">
        <v>7</v>
      </c>
      <c r="I46" s="7">
        <v>6.5</v>
      </c>
      <c r="J46" s="7">
        <v>3</v>
      </c>
      <c r="K46" s="7">
        <f t="shared" si="2"/>
        <v>43.5</v>
      </c>
      <c r="L46" s="17">
        <f t="shared" si="3"/>
        <v>19.333333333333332</v>
      </c>
      <c r="M46" s="31"/>
    </row>
    <row r="47" spans="1:13">
      <c r="A47" s="7">
        <v>39</v>
      </c>
      <c r="B47" s="7" t="s">
        <v>99</v>
      </c>
      <c r="C47" s="5" t="s">
        <v>100</v>
      </c>
      <c r="D47" s="7">
        <v>16</v>
      </c>
      <c r="E47" s="7">
        <v>16</v>
      </c>
      <c r="F47" s="7">
        <v>8.5</v>
      </c>
      <c r="G47" s="7">
        <v>9</v>
      </c>
      <c r="H47" s="7">
        <v>10</v>
      </c>
      <c r="I47" s="7">
        <v>8</v>
      </c>
      <c r="J47" s="7">
        <v>7</v>
      </c>
      <c r="K47" s="7">
        <f t="shared" si="2"/>
        <v>74.5</v>
      </c>
      <c r="L47" s="17">
        <f t="shared" si="3"/>
        <v>33.111111111111114</v>
      </c>
      <c r="M47" s="30">
        <v>2</v>
      </c>
    </row>
    <row r="48" spans="1:13">
      <c r="A48" s="7">
        <v>40</v>
      </c>
      <c r="B48" s="7" t="s">
        <v>101</v>
      </c>
      <c r="C48" s="5" t="s">
        <v>102</v>
      </c>
      <c r="D48" s="7">
        <v>7</v>
      </c>
      <c r="E48" s="7">
        <v>18</v>
      </c>
      <c r="F48" s="7">
        <v>4</v>
      </c>
      <c r="G48" s="7">
        <v>8.5</v>
      </c>
      <c r="H48" s="7">
        <v>8.5</v>
      </c>
      <c r="I48" s="7">
        <v>5.5</v>
      </c>
      <c r="J48" s="7">
        <v>4</v>
      </c>
      <c r="K48" s="7">
        <f t="shared" si="2"/>
        <v>55.5</v>
      </c>
      <c r="L48" s="17">
        <f t="shared" si="3"/>
        <v>24.666666666666668</v>
      </c>
      <c r="M48" s="31"/>
    </row>
    <row r="49" spans="1:13">
      <c r="A49" s="7">
        <v>41</v>
      </c>
      <c r="B49" s="7" t="s">
        <v>103</v>
      </c>
      <c r="C49" s="5" t="s">
        <v>104</v>
      </c>
      <c r="D49" s="7">
        <v>12</v>
      </c>
      <c r="E49" s="7">
        <v>11</v>
      </c>
      <c r="F49" s="7">
        <v>9</v>
      </c>
      <c r="G49" s="7">
        <v>6</v>
      </c>
      <c r="H49" s="7">
        <v>10</v>
      </c>
      <c r="I49" s="7">
        <v>10</v>
      </c>
      <c r="J49" s="7">
        <v>7.5</v>
      </c>
      <c r="K49" s="7">
        <f t="shared" si="2"/>
        <v>65.5</v>
      </c>
      <c r="L49" s="17">
        <f t="shared" si="3"/>
        <v>29.111111111111111</v>
      </c>
      <c r="M49" s="31"/>
    </row>
    <row r="50" spans="1:13">
      <c r="A50" s="7">
        <v>42</v>
      </c>
      <c r="B50" s="7" t="s">
        <v>105</v>
      </c>
      <c r="C50" s="5" t="s">
        <v>106</v>
      </c>
      <c r="D50" s="7">
        <v>8</v>
      </c>
      <c r="E50" s="7">
        <v>9.5</v>
      </c>
      <c r="F50" s="7">
        <v>1.5</v>
      </c>
      <c r="G50" s="7">
        <v>7.5</v>
      </c>
      <c r="H50" s="7">
        <v>10</v>
      </c>
      <c r="I50" s="7">
        <v>10</v>
      </c>
      <c r="J50" s="7">
        <v>6</v>
      </c>
      <c r="K50" s="7">
        <f t="shared" si="2"/>
        <v>52.5</v>
      </c>
      <c r="L50" s="17">
        <f t="shared" si="3"/>
        <v>23.333333333333332</v>
      </c>
      <c r="M50" s="31"/>
    </row>
    <row r="51" spans="1:13">
      <c r="A51" s="7">
        <v>43</v>
      </c>
      <c r="B51" s="7" t="s">
        <v>107</v>
      </c>
      <c r="C51" s="5" t="s">
        <v>108</v>
      </c>
      <c r="D51" s="7">
        <v>2</v>
      </c>
      <c r="E51" s="7">
        <v>0</v>
      </c>
      <c r="F51" s="7">
        <v>5</v>
      </c>
      <c r="G51" s="7">
        <v>0</v>
      </c>
      <c r="H51" s="7">
        <v>8</v>
      </c>
      <c r="I51" s="7">
        <v>10</v>
      </c>
      <c r="J51" s="7">
        <v>9</v>
      </c>
      <c r="K51" s="7">
        <f t="shared" si="2"/>
        <v>34</v>
      </c>
      <c r="L51" s="17">
        <f t="shared" si="3"/>
        <v>15.111111111111111</v>
      </c>
      <c r="M51" s="31"/>
    </row>
    <row r="52" spans="1:13">
      <c r="A52" s="7">
        <v>44</v>
      </c>
      <c r="B52" s="7" t="s">
        <v>109</v>
      </c>
      <c r="C52" s="5" t="s">
        <v>110</v>
      </c>
      <c r="D52" s="7">
        <v>7</v>
      </c>
      <c r="E52" s="7">
        <v>4</v>
      </c>
      <c r="F52" s="7">
        <v>4</v>
      </c>
      <c r="G52" s="7">
        <v>6</v>
      </c>
      <c r="H52" s="7">
        <v>9</v>
      </c>
      <c r="I52" s="7">
        <v>7</v>
      </c>
      <c r="J52" s="7">
        <v>6</v>
      </c>
      <c r="K52" s="7">
        <f t="shared" si="2"/>
        <v>43</v>
      </c>
      <c r="L52" s="17">
        <f t="shared" si="3"/>
        <v>19.111111111111111</v>
      </c>
      <c r="M52" s="31"/>
    </row>
    <row r="53" spans="1:13">
      <c r="A53" s="7">
        <v>45</v>
      </c>
      <c r="B53" s="7" t="s">
        <v>111</v>
      </c>
      <c r="C53" s="5" t="s">
        <v>112</v>
      </c>
      <c r="D53" s="7">
        <v>10</v>
      </c>
      <c r="E53" s="7">
        <v>11</v>
      </c>
      <c r="F53" s="7">
        <v>9</v>
      </c>
      <c r="G53" s="7">
        <v>2</v>
      </c>
      <c r="H53" s="7">
        <v>9.5</v>
      </c>
      <c r="I53" s="7">
        <v>10</v>
      </c>
      <c r="J53" s="7">
        <v>7</v>
      </c>
      <c r="K53" s="7">
        <f t="shared" si="2"/>
        <v>58.5</v>
      </c>
      <c r="L53" s="17">
        <f t="shared" si="3"/>
        <v>26</v>
      </c>
      <c r="M53" s="31"/>
    </row>
    <row r="54" spans="1:13">
      <c r="A54" s="7">
        <v>46</v>
      </c>
      <c r="B54" s="7" t="s">
        <v>113</v>
      </c>
      <c r="C54" s="5" t="s">
        <v>114</v>
      </c>
      <c r="D54" s="7">
        <v>6</v>
      </c>
      <c r="E54" s="7">
        <v>6</v>
      </c>
      <c r="F54" s="7">
        <v>7</v>
      </c>
      <c r="G54" s="7">
        <v>8</v>
      </c>
      <c r="H54" s="7">
        <v>10</v>
      </c>
      <c r="I54" s="7">
        <v>8</v>
      </c>
      <c r="J54" s="7">
        <v>5</v>
      </c>
      <c r="K54" s="7">
        <f t="shared" si="2"/>
        <v>50</v>
      </c>
      <c r="L54" s="17">
        <f t="shared" si="3"/>
        <v>22.222222222222221</v>
      </c>
      <c r="M54" s="31"/>
    </row>
    <row r="55" spans="1:13">
      <c r="A55" s="7">
        <v>47</v>
      </c>
      <c r="B55" s="7" t="s">
        <v>115</v>
      </c>
      <c r="C55" s="5" t="s">
        <v>116</v>
      </c>
      <c r="D55" s="7">
        <v>5</v>
      </c>
      <c r="E55" s="7">
        <v>14</v>
      </c>
      <c r="F55" s="7">
        <v>4</v>
      </c>
      <c r="G55" s="7">
        <v>8</v>
      </c>
      <c r="H55" s="7">
        <v>5</v>
      </c>
      <c r="I55" s="7">
        <v>6</v>
      </c>
      <c r="J55" s="7">
        <v>5</v>
      </c>
      <c r="K55" s="7">
        <f t="shared" si="2"/>
        <v>47</v>
      </c>
      <c r="L55" s="17">
        <f t="shared" si="3"/>
        <v>20.888888888888889</v>
      </c>
      <c r="M55" s="31"/>
    </row>
    <row r="56" spans="1:13">
      <c r="A56" s="7">
        <v>48</v>
      </c>
      <c r="B56" s="7" t="s">
        <v>117</v>
      </c>
      <c r="C56" s="5" t="s">
        <v>118</v>
      </c>
      <c r="D56" s="7">
        <v>10</v>
      </c>
      <c r="E56" s="7">
        <v>15</v>
      </c>
      <c r="F56" s="7">
        <v>9.5</v>
      </c>
      <c r="G56" s="7">
        <v>9</v>
      </c>
      <c r="H56" s="7">
        <v>9.5</v>
      </c>
      <c r="I56" s="7">
        <v>9</v>
      </c>
      <c r="J56" s="7">
        <v>4.5</v>
      </c>
      <c r="K56" s="7">
        <f t="shared" si="2"/>
        <v>66.5</v>
      </c>
      <c r="L56" s="17">
        <f t="shared" si="3"/>
        <v>29.555555555555557</v>
      </c>
      <c r="M56" s="31"/>
    </row>
    <row r="57" spans="1:13">
      <c r="A57" s="7">
        <v>49</v>
      </c>
      <c r="B57" s="7" t="s">
        <v>119</v>
      </c>
      <c r="C57" s="5" t="s">
        <v>120</v>
      </c>
      <c r="D57" s="7">
        <v>15</v>
      </c>
      <c r="E57" s="7">
        <v>16</v>
      </c>
      <c r="F57" s="7">
        <v>7.5</v>
      </c>
      <c r="G57" s="7">
        <v>5</v>
      </c>
      <c r="H57" s="7">
        <v>0</v>
      </c>
      <c r="I57" s="7">
        <v>7.5</v>
      </c>
      <c r="J57" s="7">
        <v>9</v>
      </c>
      <c r="K57" s="7">
        <f t="shared" si="2"/>
        <v>60</v>
      </c>
      <c r="L57" s="17">
        <f t="shared" si="3"/>
        <v>26.666666666666668</v>
      </c>
      <c r="M57" s="31"/>
    </row>
    <row r="58" spans="1:13">
      <c r="A58" s="7">
        <v>50</v>
      </c>
      <c r="B58" s="7" t="s">
        <v>121</v>
      </c>
      <c r="C58" s="5" t="s">
        <v>122</v>
      </c>
      <c r="D58" s="7">
        <v>8</v>
      </c>
      <c r="E58" s="7">
        <v>8</v>
      </c>
      <c r="F58" s="7">
        <v>3</v>
      </c>
      <c r="G58" s="7">
        <v>8.5</v>
      </c>
      <c r="H58" s="7">
        <v>7</v>
      </c>
      <c r="I58" s="7">
        <v>3</v>
      </c>
      <c r="J58" s="7">
        <v>8.5</v>
      </c>
      <c r="K58" s="7">
        <f t="shared" si="2"/>
        <v>46</v>
      </c>
      <c r="L58" s="17">
        <f t="shared" si="3"/>
        <v>20.444444444444443</v>
      </c>
      <c r="M58" s="31"/>
    </row>
    <row r="59" spans="1:13">
      <c r="A59" s="7">
        <v>51</v>
      </c>
      <c r="B59" s="7" t="s">
        <v>123</v>
      </c>
      <c r="C59" s="4" t="s">
        <v>124</v>
      </c>
      <c r="D59" s="7">
        <v>7</v>
      </c>
      <c r="E59" s="7">
        <v>19</v>
      </c>
      <c r="F59" s="7">
        <v>9.5</v>
      </c>
      <c r="G59" s="7">
        <v>5</v>
      </c>
      <c r="H59" s="7">
        <v>8</v>
      </c>
      <c r="I59" s="7">
        <v>7</v>
      </c>
      <c r="J59" s="7">
        <v>8.5</v>
      </c>
      <c r="K59" s="7">
        <f t="shared" si="2"/>
        <v>64</v>
      </c>
      <c r="L59" s="17">
        <f t="shared" si="3"/>
        <v>28.444444444444443</v>
      </c>
      <c r="M59" s="31"/>
    </row>
    <row r="61" spans="1:13">
      <c r="A61" s="26"/>
      <c r="B61" s="2" t="s">
        <v>127</v>
      </c>
      <c r="C61" s="3" t="s">
        <v>127</v>
      </c>
      <c r="D61" s="17">
        <f>MAX(D9:D59)</f>
        <v>18.5</v>
      </c>
      <c r="E61" s="17">
        <f t="shared" ref="E61:L61" si="4">MAX(E9:E59)</f>
        <v>19</v>
      </c>
      <c r="F61" s="17">
        <f t="shared" si="4"/>
        <v>10</v>
      </c>
      <c r="G61" s="17">
        <f t="shared" si="4"/>
        <v>9.75</v>
      </c>
      <c r="H61" s="17">
        <f t="shared" si="4"/>
        <v>10</v>
      </c>
      <c r="I61" s="17">
        <f t="shared" si="4"/>
        <v>10</v>
      </c>
      <c r="J61" s="17">
        <f t="shared" si="4"/>
        <v>10</v>
      </c>
      <c r="K61" s="17">
        <f t="shared" si="4"/>
        <v>82.75</v>
      </c>
      <c r="L61" s="17">
        <f t="shared" si="4"/>
        <v>36.777777777777779</v>
      </c>
    </row>
    <row r="62" spans="1:13">
      <c r="A62" s="26"/>
      <c r="B62" s="2" t="s">
        <v>128</v>
      </c>
      <c r="C62" s="3" t="s">
        <v>128</v>
      </c>
      <c r="D62" s="17">
        <f>MIN(D9:D59)</f>
        <v>0</v>
      </c>
      <c r="E62" s="17">
        <f t="shared" ref="E62:J62" si="5">MIN(E9:E59)</f>
        <v>0</v>
      </c>
      <c r="F62" s="17">
        <f t="shared" si="5"/>
        <v>1.5</v>
      </c>
      <c r="G62" s="17">
        <f t="shared" si="5"/>
        <v>0</v>
      </c>
      <c r="H62" s="17">
        <f t="shared" si="5"/>
        <v>0</v>
      </c>
      <c r="I62" s="17">
        <f t="shared" si="5"/>
        <v>0</v>
      </c>
      <c r="J62" s="17">
        <f t="shared" si="5"/>
        <v>2</v>
      </c>
      <c r="K62" s="17">
        <f>MIN(K9:K59)</f>
        <v>19.5</v>
      </c>
      <c r="L62" s="17">
        <f>MIN(L9:L59)</f>
        <v>8.6666666666666661</v>
      </c>
    </row>
    <row r="63" spans="1:13">
      <c r="A63" s="26"/>
      <c r="B63" s="2" t="s">
        <v>125</v>
      </c>
      <c r="C63" s="3" t="s">
        <v>125</v>
      </c>
      <c r="D63" s="17">
        <f t="shared" ref="D63:L63" si="6">AVERAGE(D9:D59)</f>
        <v>7.9803921568627452</v>
      </c>
      <c r="E63" s="17">
        <f t="shared" si="6"/>
        <v>10.019607843137255</v>
      </c>
      <c r="F63" s="17">
        <f t="shared" si="6"/>
        <v>6.2254901960784315</v>
      </c>
      <c r="G63" s="17">
        <f t="shared" si="6"/>
        <v>6.3186274509803919</v>
      </c>
      <c r="H63" s="17">
        <f t="shared" si="6"/>
        <v>7.7941176470588234</v>
      </c>
      <c r="I63" s="17">
        <f t="shared" si="6"/>
        <v>7.5294117647058822</v>
      </c>
      <c r="J63" s="17">
        <f t="shared" si="6"/>
        <v>6.1029411764705879</v>
      </c>
      <c r="K63" s="17">
        <f t="shared" si="6"/>
        <v>51.970588235294116</v>
      </c>
      <c r="L63" s="17">
        <f t="shared" si="6"/>
        <v>23.098039215686274</v>
      </c>
    </row>
    <row r="64" spans="1:13">
      <c r="A64" s="26"/>
      <c r="B64" s="2" t="s">
        <v>126</v>
      </c>
      <c r="C64" s="3" t="s">
        <v>126</v>
      </c>
      <c r="D64" s="17">
        <f>STDEV(D9:D59)</f>
        <v>4.5901642501262696</v>
      </c>
      <c r="E64" s="17">
        <f t="shared" ref="E64:L64" si="7">STDEV(E9:E59)</f>
        <v>5.2047677991565822</v>
      </c>
      <c r="F64" s="17">
        <f t="shared" si="7"/>
        <v>2.6689206160734646</v>
      </c>
      <c r="G64" s="17">
        <f t="shared" si="7"/>
        <v>2.5676245984238766</v>
      </c>
      <c r="H64" s="17">
        <f t="shared" si="7"/>
        <v>2.67801506827022</v>
      </c>
      <c r="I64" s="17">
        <f t="shared" si="7"/>
        <v>2.8660282006740303</v>
      </c>
      <c r="J64" s="17">
        <f t="shared" si="7"/>
        <v>1.9749534618493141</v>
      </c>
      <c r="K64" s="17">
        <f t="shared" si="7"/>
        <v>12.722877726641054</v>
      </c>
      <c r="L64" s="17">
        <f t="shared" si="7"/>
        <v>5.6546123229515786</v>
      </c>
    </row>
    <row r="80" spans="2:4">
      <c r="B80" s="27" t="s">
        <v>154</v>
      </c>
      <c r="D80" s="28">
        <f>L$63+1.5*L$64</f>
        <v>31.579957700113642</v>
      </c>
    </row>
    <row r="81" spans="2:4">
      <c r="B81" s="27" t="s">
        <v>155</v>
      </c>
      <c r="D81" s="28">
        <f>L$63+1.25*L$64</f>
        <v>30.166304619375747</v>
      </c>
    </row>
    <row r="82" spans="2:4">
      <c r="B82" s="27" t="s">
        <v>153</v>
      </c>
      <c r="D82" s="28">
        <f>L$63+1*L$64</f>
        <v>28.752651538637853</v>
      </c>
    </row>
    <row r="83" spans="2:4">
      <c r="B83" s="27" t="s">
        <v>152</v>
      </c>
      <c r="D83" s="28">
        <f>L$63</f>
        <v>23.098039215686274</v>
      </c>
    </row>
    <row r="84" spans="2:4">
      <c r="B84" s="27" t="s">
        <v>156</v>
      </c>
      <c r="D84" s="28">
        <f>L$63-1*L$64</f>
        <v>17.443426892734696</v>
      </c>
    </row>
    <row r="85" spans="2:4">
      <c r="B85" s="27" t="s">
        <v>157</v>
      </c>
      <c r="D85" s="28">
        <f>L$63-1.25*L$64</f>
        <v>16.029773811996801</v>
      </c>
    </row>
    <row r="86" spans="2:4">
      <c r="B86" s="27" t="s">
        <v>158</v>
      </c>
      <c r="D86" s="28">
        <f>L$63-1.5*L$64</f>
        <v>14.616120731258906</v>
      </c>
    </row>
  </sheetData>
  <phoneticPr fontId="7" type="noConversion"/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2"/>
  <sheetViews>
    <sheetView workbookViewId="0">
      <selection activeCell="D28" sqref="D28"/>
    </sheetView>
  </sheetViews>
  <sheetFormatPr defaultRowHeight="14.25"/>
  <cols>
    <col min="1" max="1" width="18.125" bestFit="1" customWidth="1"/>
    <col min="2" max="2" width="5" bestFit="1" customWidth="1"/>
  </cols>
  <sheetData>
    <row r="3" spans="1:4">
      <c r="A3" s="18" t="s">
        <v>142</v>
      </c>
      <c r="B3" s="19"/>
    </row>
    <row r="4" spans="1:4">
      <c r="A4" s="18" t="s">
        <v>129</v>
      </c>
      <c r="B4" s="19" t="s">
        <v>141</v>
      </c>
      <c r="D4" t="s">
        <v>151</v>
      </c>
    </row>
    <row r="5" spans="1:4">
      <c r="A5" s="20" t="s">
        <v>144</v>
      </c>
      <c r="B5" s="21">
        <v>1</v>
      </c>
      <c r="D5">
        <f>GETPIVOTDATA("Total (..%)",$A$3,"Total (..%)",5)</f>
        <v>1</v>
      </c>
    </row>
    <row r="6" spans="1:4">
      <c r="A6" s="22" t="s">
        <v>145</v>
      </c>
      <c r="B6" s="23">
        <v>2</v>
      </c>
      <c r="D6">
        <f>GETPIVOTDATA("Total (..%)",$A$3,"Total (..%)",10)</f>
        <v>2</v>
      </c>
    </row>
    <row r="7" spans="1:4">
      <c r="A7" s="22" t="s">
        <v>146</v>
      </c>
      <c r="B7" s="23">
        <v>12</v>
      </c>
      <c r="D7">
        <f>GETPIVOTDATA("Total (..%)",$A$3,"Total (..%)",15)</f>
        <v>12</v>
      </c>
    </row>
    <row r="8" spans="1:4">
      <c r="A8" s="22" t="s">
        <v>147</v>
      </c>
      <c r="B8" s="23">
        <v>17</v>
      </c>
      <c r="D8">
        <f>GETPIVOTDATA("Total (..%)",$A$3,"Total (..%)",20)</f>
        <v>17</v>
      </c>
    </row>
    <row r="9" spans="1:4">
      <c r="A9" s="22" t="s">
        <v>148</v>
      </c>
      <c r="B9" s="23">
        <v>15</v>
      </c>
      <c r="D9">
        <f>GETPIVOTDATA("Total (..%)",$A$3,"Total (..%)",25)</f>
        <v>15</v>
      </c>
    </row>
    <row r="10" spans="1:4">
      <c r="A10" s="22" t="s">
        <v>149</v>
      </c>
      <c r="B10" s="23">
        <v>3</v>
      </c>
      <c r="D10">
        <f>GETPIVOTDATA("Total (..%)",$A$3,"Total (..%)",30)</f>
        <v>3</v>
      </c>
    </row>
    <row r="11" spans="1:4">
      <c r="A11" s="22" t="s">
        <v>150</v>
      </c>
      <c r="B11" s="23">
        <v>1</v>
      </c>
      <c r="D11">
        <f>GETPIVOTDATA("Total (..%)",$A$3,"Total (..%)",35)</f>
        <v>1</v>
      </c>
    </row>
    <row r="12" spans="1:4">
      <c r="A12" s="24" t="s">
        <v>143</v>
      </c>
      <c r="B12" s="25">
        <v>51</v>
      </c>
    </row>
  </sheetData>
  <phoneticPr fontId="7" type="noConversion"/>
  <pageMargins left="0.75" right="0.75" top="1" bottom="1" header="0.5" footer="0.5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D8" sqref="D8"/>
    </sheetView>
  </sheetViews>
  <sheetFormatPr defaultColWidth="8.875" defaultRowHeight="14.25"/>
  <cols>
    <col min="1" max="1" width="18.125" bestFit="1" customWidth="1"/>
  </cols>
  <sheetData>
    <row r="1" spans="1:2" ht="21.75">
      <c r="A1" s="13" t="s">
        <v>140</v>
      </c>
      <c r="B1" s="13"/>
    </row>
    <row r="2" spans="1:2" ht="21.75">
      <c r="A2" s="14"/>
      <c r="B2" s="14"/>
    </row>
    <row r="3" spans="1:2" ht="21.75">
      <c r="A3" s="14" t="s">
        <v>125</v>
      </c>
      <c r="B3" s="14">
        <v>51.970588235294116</v>
      </c>
    </row>
    <row r="4" spans="1:2" ht="21.75">
      <c r="A4" s="14" t="s">
        <v>131</v>
      </c>
      <c r="B4" s="14">
        <v>1.7815592292139029</v>
      </c>
    </row>
    <row r="5" spans="1:2" ht="21.75">
      <c r="A5" s="14" t="s">
        <v>130</v>
      </c>
      <c r="B5" s="14">
        <v>52</v>
      </c>
    </row>
    <row r="6" spans="1:2" ht="21.75">
      <c r="A6" s="14" t="s">
        <v>132</v>
      </c>
      <c r="B6" s="14">
        <v>42</v>
      </c>
    </row>
    <row r="7" spans="1:2" ht="21.75">
      <c r="A7" s="14" t="s">
        <v>133</v>
      </c>
      <c r="B7" s="14">
        <v>12.722877726641054</v>
      </c>
    </row>
    <row r="8" spans="1:2" ht="21.75">
      <c r="A8" s="14" t="s">
        <v>134</v>
      </c>
      <c r="B8" s="14">
        <v>161.87161764705903</v>
      </c>
    </row>
    <row r="9" spans="1:2" ht="21.75">
      <c r="A9" s="14" t="s">
        <v>135</v>
      </c>
      <c r="B9" s="14">
        <v>0.15284081400687199</v>
      </c>
    </row>
    <row r="10" spans="1:2" ht="21.75">
      <c r="A10" s="14" t="s">
        <v>136</v>
      </c>
      <c r="B10" s="14">
        <v>-0.12697245476466615</v>
      </c>
    </row>
    <row r="11" spans="1:2" ht="21.75">
      <c r="A11" s="14" t="s">
        <v>137</v>
      </c>
      <c r="B11" s="14">
        <v>63.25</v>
      </c>
    </row>
    <row r="12" spans="1:2" ht="21.75">
      <c r="A12" s="14" t="s">
        <v>128</v>
      </c>
      <c r="B12" s="14">
        <v>19.5</v>
      </c>
    </row>
    <row r="13" spans="1:2" ht="21.75">
      <c r="A13" s="14" t="s">
        <v>127</v>
      </c>
      <c r="B13" s="14">
        <v>82.75</v>
      </c>
    </row>
    <row r="14" spans="1:2" ht="21.75">
      <c r="A14" s="14" t="s">
        <v>138</v>
      </c>
      <c r="B14" s="14">
        <v>2650.5</v>
      </c>
    </row>
    <row r="15" spans="1:2" ht="22.5" thickBot="1">
      <c r="A15" s="15" t="s">
        <v>139</v>
      </c>
      <c r="B15" s="15">
        <v>51</v>
      </c>
    </row>
    <row r="16" spans="1:2" ht="21.75">
      <c r="A16" s="16"/>
      <c r="B16" s="16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Midterm Score</vt:lpstr>
      <vt:lpstr>Distribution</vt:lpstr>
      <vt:lpstr>Descriptive Statistics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NPrueksiri</dc:creator>
  <cp:lastModifiedBy>Administrator</cp:lastModifiedBy>
  <cp:lastPrinted>2016-03-17T07:19:00Z</cp:lastPrinted>
  <dcterms:created xsi:type="dcterms:W3CDTF">2016-03-17T06:52:12Z</dcterms:created>
  <dcterms:modified xsi:type="dcterms:W3CDTF">2016-03-19T10:19:16Z</dcterms:modified>
</cp:coreProperties>
</file>