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M:\FN451BBA_2017\Excel\"/>
    </mc:Choice>
  </mc:AlternateContent>
  <bookViews>
    <workbookView xWindow="360" yWindow="105" windowWidth="15315" windowHeight="6210" activeTab="2"/>
  </bookViews>
  <sheets>
    <sheet name="Reviewonbasics" sheetId="7" r:id="rId1"/>
    <sheet name="Ex. 1 Growth" sheetId="1" r:id="rId2"/>
    <sheet name="Ex. 2 Data tables sensitivity" sheetId="2" r:id="rId3"/>
    <sheet name="Ex. 3 FCF simple forecast" sheetId="3" r:id="rId4"/>
    <sheet name="Ex. 4  Simple Monte Carlo" sheetId="4" r:id="rId5"/>
    <sheet name="Ex. 5 Traders on SET" sheetId="5" r:id="rId6"/>
    <sheet name="Sheet1" sheetId="8" r:id="rId7"/>
  </sheets>
  <calcPr calcId="152511"/>
</workbook>
</file>

<file path=xl/calcChain.xml><?xml version="1.0" encoding="utf-8"?>
<calcChain xmlns="http://schemas.openxmlformats.org/spreadsheetml/2006/main">
  <c r="F10" i="2" l="1"/>
  <c r="E10" i="2"/>
  <c r="D24" i="7"/>
  <c r="C24" i="7"/>
  <c r="B24" i="7"/>
  <c r="P8" i="7" l="1"/>
  <c r="P9" i="7" s="1"/>
  <c r="P13" i="7" s="1"/>
  <c r="O8" i="7"/>
  <c r="O9" i="7" s="1"/>
  <c r="O13" i="7" s="1"/>
  <c r="N8" i="7"/>
  <c r="N9" i="7" s="1"/>
  <c r="N13" i="7" s="1"/>
  <c r="J14" i="7"/>
  <c r="I14" i="7"/>
  <c r="H14" i="7"/>
  <c r="D13" i="7"/>
  <c r="C13" i="7"/>
  <c r="B13" i="7"/>
  <c r="P8" i="8"/>
  <c r="P9" i="8" s="1"/>
  <c r="P13" i="8" s="1"/>
  <c r="O8" i="8"/>
  <c r="O9" i="8" s="1"/>
  <c r="O13" i="8" s="1"/>
  <c r="N8" i="8"/>
  <c r="N9" i="8" s="1"/>
  <c r="N13" i="8" s="1"/>
  <c r="J14" i="8"/>
  <c r="I14" i="8"/>
  <c r="H14" i="8"/>
  <c r="D13" i="8"/>
  <c r="C13" i="8"/>
  <c r="B13" i="8"/>
  <c r="A70" i="4" l="1"/>
  <c r="B64" i="4"/>
  <c r="A63" i="4"/>
  <c r="G48" i="4"/>
  <c r="F48" i="4"/>
  <c r="E48" i="4"/>
  <c r="D48" i="4"/>
  <c r="C38" i="4"/>
  <c r="D38" i="4" s="1"/>
  <c r="E38" i="4" s="1"/>
  <c r="F38" i="4" s="1"/>
  <c r="G38" i="4" s="1"/>
  <c r="B29" i="4"/>
  <c r="G20" i="4"/>
  <c r="G45" i="4" s="1"/>
  <c r="F20" i="4"/>
  <c r="F45" i="4" s="1"/>
  <c r="E20" i="4"/>
  <c r="E45" i="4" s="1"/>
  <c r="D20" i="4"/>
  <c r="D45" i="4" s="1"/>
  <c r="C19" i="4"/>
  <c r="C50" i="4" s="1"/>
  <c r="B19" i="4"/>
  <c r="B16" i="4"/>
  <c r="B17" i="4" s="1"/>
  <c r="D74" i="3"/>
  <c r="E74" i="3" s="1"/>
  <c r="F74" i="3" s="1"/>
  <c r="G74" i="3" s="1"/>
  <c r="H74" i="3" s="1"/>
  <c r="B76" i="3"/>
  <c r="B77" i="3" s="1"/>
  <c r="B78" i="3" s="1"/>
  <c r="B79" i="3" s="1"/>
  <c r="B80" i="3" s="1"/>
  <c r="B81" i="3" s="1"/>
  <c r="C16" i="4" l="1"/>
  <c r="C36" i="4" s="1"/>
  <c r="B34" i="4"/>
  <c r="B37" i="4" s="1"/>
  <c r="B71" i="4" s="1"/>
  <c r="B33" i="4"/>
  <c r="B31" i="4" s="1"/>
  <c r="C48" i="4" s="1"/>
  <c r="B36" i="4"/>
  <c r="D16" i="4"/>
  <c r="E16" i="4" s="1"/>
  <c r="F16" i="4" s="1"/>
  <c r="G16" i="4" s="1"/>
  <c r="C33" i="4"/>
  <c r="C29" i="4" l="1"/>
  <c r="C46" i="4" s="1"/>
  <c r="C17" i="4"/>
  <c r="C20" i="4"/>
  <c r="C45" i="4" s="1"/>
  <c r="C47" i="4"/>
  <c r="B40" i="4"/>
  <c r="B66" i="4"/>
  <c r="C37" i="4"/>
  <c r="C18" i="4" s="1"/>
  <c r="B18" i="4"/>
  <c r="B21" i="4" s="1"/>
  <c r="B22" i="4" s="1"/>
  <c r="B23" i="4" s="1"/>
  <c r="B24" i="4" s="1"/>
  <c r="B25" i="4" s="1"/>
  <c r="D37" i="4"/>
  <c r="C32" i="4"/>
  <c r="D32" i="4" s="1"/>
  <c r="E32" i="4" s="1"/>
  <c r="F32" i="4" s="1"/>
  <c r="G32" i="4" s="1"/>
  <c r="D17" i="4"/>
  <c r="D36" i="4"/>
  <c r="D33" i="4"/>
  <c r="D29" i="4"/>
  <c r="D46" i="4" l="1"/>
  <c r="C49" i="4"/>
  <c r="C21" i="4"/>
  <c r="C22" i="4" s="1"/>
  <c r="C23" i="4" s="1"/>
  <c r="D18" i="4"/>
  <c r="D49" i="4" s="1"/>
  <c r="E17" i="4"/>
  <c r="E36" i="4"/>
  <c r="E33" i="4"/>
  <c r="E29" i="4"/>
  <c r="E46" i="4" s="1"/>
  <c r="E37" i="4"/>
  <c r="D47" i="4"/>
  <c r="C44" i="4" l="1"/>
  <c r="C51" i="4" s="1"/>
  <c r="C59" i="4" s="1"/>
  <c r="C61" i="4" s="1"/>
  <c r="C24" i="4"/>
  <c r="C25" i="4" s="1"/>
  <c r="C39" i="4" s="1"/>
  <c r="C40" i="4" s="1"/>
  <c r="C28" i="4" s="1"/>
  <c r="C34" i="4" s="1"/>
  <c r="F37" i="4"/>
  <c r="E47" i="4"/>
  <c r="F17" i="4"/>
  <c r="F29" i="4"/>
  <c r="F46" i="4" s="1"/>
  <c r="F36" i="4"/>
  <c r="F33" i="4"/>
  <c r="E18" i="4"/>
  <c r="D19" i="4" l="1"/>
  <c r="D50" i="4" s="1"/>
  <c r="F47" i="4"/>
  <c r="G36" i="4"/>
  <c r="G33" i="4"/>
  <c r="G29" i="4"/>
  <c r="G46" i="4" s="1"/>
  <c r="G17" i="4"/>
  <c r="G37" i="4"/>
  <c r="G18" i="4" s="1"/>
  <c r="G49" i="4" s="1"/>
  <c r="F18" i="4"/>
  <c r="E49" i="4"/>
  <c r="D21" i="4" l="1"/>
  <c r="D22" i="4" s="1"/>
  <c r="D23" i="4" s="1"/>
  <c r="D44" i="4" s="1"/>
  <c r="D51" i="4" s="1"/>
  <c r="D59" i="4" s="1"/>
  <c r="D61" i="4" s="1"/>
  <c r="G47" i="4"/>
  <c r="F49" i="4"/>
  <c r="D24" i="4" l="1"/>
  <c r="D25" i="4" s="1"/>
  <c r="D39" i="4" s="1"/>
  <c r="D40" i="4" s="1"/>
  <c r="D28" i="4" s="1"/>
  <c r="E19" i="4" l="1"/>
  <c r="D34" i="4"/>
  <c r="E50" i="4" l="1"/>
  <c r="E21" i="4"/>
  <c r="E22" i="4" s="1"/>
  <c r="E23" i="4" s="1"/>
  <c r="E44" i="4" l="1"/>
  <c r="E51" i="4" s="1"/>
  <c r="E59" i="4" s="1"/>
  <c r="E61" i="4" s="1"/>
  <c r="E24" i="4"/>
  <c r="E25" i="4" s="1"/>
  <c r="E39" i="4" s="1"/>
  <c r="C18" i="3"/>
  <c r="A67" i="3"/>
  <c r="B61" i="3"/>
  <c r="A60" i="3"/>
  <c r="C37" i="3"/>
  <c r="D37" i="3" s="1"/>
  <c r="E37" i="3" s="1"/>
  <c r="F37" i="3" s="1"/>
  <c r="G37" i="3" s="1"/>
  <c r="B18" i="3"/>
  <c r="B15" i="3"/>
  <c r="B16" i="3" s="1"/>
  <c r="E40" i="4" l="1"/>
  <c r="E28" i="4" s="1"/>
  <c r="B28" i="3"/>
  <c r="C15" i="3"/>
  <c r="B32" i="3"/>
  <c r="B30" i="3" s="1"/>
  <c r="B35" i="3"/>
  <c r="B24" i="2"/>
  <c r="B25" i="2" s="1"/>
  <c r="B26" i="2" s="1"/>
  <c r="B27" i="2" s="1"/>
  <c r="B28" i="2" s="1"/>
  <c r="B29" i="2" s="1"/>
  <c r="B33" i="3" l="1"/>
  <c r="B36" i="3" s="1"/>
  <c r="F19" i="4"/>
  <c r="E34" i="4"/>
  <c r="C35" i="3"/>
  <c r="C32" i="3"/>
  <c r="C28" i="3"/>
  <c r="C45" i="3" s="1"/>
  <c r="C16" i="3"/>
  <c r="D7" i="2"/>
  <c r="E7" i="2" s="1"/>
  <c r="F50" i="4" l="1"/>
  <c r="F21" i="4"/>
  <c r="F22" i="4" s="1"/>
  <c r="F23" i="4" s="1"/>
  <c r="B63" i="3"/>
  <c r="C36" i="3"/>
  <c r="B17" i="3"/>
  <c r="B20" i="3" s="1"/>
  <c r="B21" i="3" s="1"/>
  <c r="B22" i="3" s="1"/>
  <c r="B23" i="3" s="1"/>
  <c r="B24" i="3" s="1"/>
  <c r="B68" i="3"/>
  <c r="D28" i="3"/>
  <c r="D45" i="3" s="1"/>
  <c r="D35" i="3"/>
  <c r="D32" i="3"/>
  <c r="B39" i="3"/>
  <c r="C46" i="3"/>
  <c r="E11" i="2"/>
  <c r="F7" i="2"/>
  <c r="D10" i="2"/>
  <c r="D11" i="2" s="1"/>
  <c r="E43" i="3" l="1"/>
  <c r="D43" i="3"/>
  <c r="F24" i="4"/>
  <c r="F25" i="4" s="1"/>
  <c r="F39" i="4" s="1"/>
  <c r="F44" i="4"/>
  <c r="F51" i="4" s="1"/>
  <c r="F59" i="4" s="1"/>
  <c r="F61" i="4" s="1"/>
  <c r="E35" i="3"/>
  <c r="E32" i="3"/>
  <c r="E28" i="3"/>
  <c r="E45" i="3" s="1"/>
  <c r="D36" i="3"/>
  <c r="C17" i="3"/>
  <c r="D46" i="3"/>
  <c r="G7" i="2"/>
  <c r="F43" i="3" l="1"/>
  <c r="F11" i="2"/>
  <c r="F40" i="4"/>
  <c r="F28" i="4" s="1"/>
  <c r="E36" i="3"/>
  <c r="E46" i="3"/>
  <c r="F35" i="3"/>
  <c r="F32" i="3"/>
  <c r="F28" i="3"/>
  <c r="F45" i="3" s="1"/>
  <c r="H7" i="2"/>
  <c r="G43" i="3" l="1"/>
  <c r="G19" i="4"/>
  <c r="F34" i="4"/>
  <c r="F46" i="3"/>
  <c r="G35" i="3"/>
  <c r="G32" i="3"/>
  <c r="G28" i="3"/>
  <c r="G45" i="3" s="1"/>
  <c r="F36" i="3"/>
  <c r="C12" i="2"/>
  <c r="C14" i="2" s="1"/>
  <c r="C15" i="2"/>
  <c r="G50" i="4" l="1"/>
  <c r="G21" i="4"/>
  <c r="G22" i="4" s="1"/>
  <c r="G23" i="4" s="1"/>
  <c r="G46" i="3"/>
  <c r="G36" i="3"/>
  <c r="C16" i="2"/>
  <c r="G44" i="4" l="1"/>
  <c r="G51" i="4" s="1"/>
  <c r="G59" i="4" s="1"/>
  <c r="G60" i="4" s="1"/>
  <c r="G61" i="4" s="1"/>
  <c r="B63" i="4" s="1"/>
  <c r="G24" i="4"/>
  <c r="G25" i="4" s="1"/>
  <c r="G39" i="4" s="1"/>
  <c r="G40" i="4" s="1"/>
  <c r="G28" i="4" s="1"/>
  <c r="G34" i="4" s="1"/>
  <c r="E16" i="1"/>
  <c r="D16" i="1"/>
  <c r="F16" i="1" s="1"/>
  <c r="E15" i="1"/>
  <c r="D15" i="1"/>
  <c r="F15" i="1" s="1"/>
  <c r="E14" i="1"/>
  <c r="D14" i="1"/>
  <c r="F14" i="1" s="1"/>
  <c r="E13" i="1"/>
  <c r="D13" i="1"/>
  <c r="F13" i="1" s="1"/>
  <c r="E12" i="1"/>
  <c r="D12" i="1"/>
  <c r="F12" i="1" s="1"/>
  <c r="E11" i="1"/>
  <c r="D11" i="1"/>
  <c r="F11" i="1" s="1"/>
  <c r="E10" i="1"/>
  <c r="D10" i="1"/>
  <c r="F10" i="1" s="1"/>
  <c r="E9" i="1"/>
  <c r="D9" i="1"/>
  <c r="F9" i="1" s="1"/>
  <c r="B9" i="1"/>
  <c r="B10" i="1" s="1"/>
  <c r="B11" i="1" s="1"/>
  <c r="B12" i="1" s="1"/>
  <c r="B13" i="1" s="1"/>
  <c r="B14" i="1" s="1"/>
  <c r="B15" i="1" s="1"/>
  <c r="B16" i="1" s="1"/>
  <c r="L8" i="1"/>
  <c r="L9" i="1" s="1"/>
  <c r="L10" i="1" s="1"/>
  <c r="L11" i="1" s="1"/>
  <c r="L12" i="1" s="1"/>
  <c r="L13" i="1" s="1"/>
  <c r="L14" i="1" s="1"/>
  <c r="L15" i="1" s="1"/>
  <c r="L16" i="1" s="1"/>
  <c r="I8" i="1"/>
  <c r="I9" i="1" s="1"/>
  <c r="I10" i="1" s="1"/>
  <c r="I11" i="1" s="1"/>
  <c r="I12" i="1" s="1"/>
  <c r="I13" i="1" s="1"/>
  <c r="I14" i="1" s="1"/>
  <c r="I15" i="1" s="1"/>
  <c r="I16" i="1" s="1"/>
  <c r="E8" i="1"/>
  <c r="D8" i="1"/>
  <c r="B8" i="1"/>
  <c r="E7" i="1"/>
  <c r="B70" i="4" l="1"/>
  <c r="B72" i="4" s="1"/>
  <c r="B65" i="4"/>
  <c r="B67" i="4" s="1"/>
  <c r="F8" i="1"/>
  <c r="C47" i="3"/>
  <c r="C19" i="3"/>
  <c r="C31" i="3" l="1"/>
  <c r="C43" i="3"/>
  <c r="C48" i="3" s="1"/>
  <c r="C20" i="3"/>
  <c r="C21" i="3" s="1"/>
  <c r="C22" i="3" s="1"/>
  <c r="C44" i="3"/>
  <c r="C56" i="3" l="1"/>
  <c r="C58" i="3" s="1"/>
  <c r="C23" i="3"/>
  <c r="C24" i="3" s="1"/>
  <c r="C38" i="3" s="1"/>
  <c r="C39" i="3" l="1"/>
  <c r="C27" i="3" s="1"/>
  <c r="C33" i="3" l="1"/>
  <c r="D47" i="3" l="1"/>
  <c r="D44" i="3"/>
  <c r="D48" i="3" s="1"/>
  <c r="D38" i="3" l="1"/>
  <c r="D56" i="3"/>
  <c r="D58" i="3" s="1"/>
  <c r="D31" i="3"/>
  <c r="D39" i="3" l="1"/>
  <c r="D33" i="3" l="1"/>
  <c r="E47" i="3" l="1"/>
  <c r="E31" i="3"/>
  <c r="E38" i="3" l="1"/>
  <c r="E44" i="3"/>
  <c r="E48" i="3" s="1"/>
  <c r="E39" i="3" l="1"/>
  <c r="E56" i="3"/>
  <c r="E58" i="3" s="1"/>
  <c r="E33" i="3" l="1"/>
  <c r="F47" i="3" l="1"/>
  <c r="F31" i="3"/>
  <c r="F38" i="3" l="1"/>
  <c r="F44" i="3"/>
  <c r="F48" i="3" s="1"/>
  <c r="F39" i="3" l="1"/>
  <c r="F56" i="3"/>
  <c r="F58" i="3" s="1"/>
  <c r="F33" i="3" l="1"/>
  <c r="G47" i="3" l="1"/>
  <c r="G31" i="3"/>
  <c r="G44" i="3" l="1"/>
  <c r="G48" i="3" s="1"/>
  <c r="G56" i="3" l="1"/>
  <c r="G57" i="3" s="1"/>
  <c r="G58" i="3" s="1"/>
  <c r="B60" i="3" s="1"/>
  <c r="G38" i="3"/>
  <c r="G39" i="3" s="1"/>
  <c r="G33" i="3" l="1"/>
  <c r="B62" i="3"/>
  <c r="B64" i="3" s="1"/>
  <c r="B67" i="3"/>
  <c r="B69" i="3" s="1"/>
</calcChain>
</file>

<file path=xl/comments1.xml><?xml version="1.0" encoding="utf-8"?>
<comments xmlns="http://schemas.openxmlformats.org/spreadsheetml/2006/main">
  <authors>
    <author>Pantisa</author>
  </authors>
  <commentList>
    <comment ref="C21" authorId="0" shapeId="0">
      <text>
        <r>
          <rPr>
            <b/>
            <sz val="9"/>
            <color indexed="81"/>
            <rFont val="Tahoma"/>
            <family val="2"/>
          </rPr>
          <t>Pantisa:</t>
        </r>
        <r>
          <rPr>
            <sz val="9"/>
            <color indexed="81"/>
            <rFont val="Tahoma"/>
            <family val="2"/>
          </rPr>
          <t xml:space="preserve">
1.  Copy computation of TV from cell F9 here
2. High light area B22..D29 where result should be place.
3. On menu bar, select Data, What if analysis, data table, the input column input cell with cell G8 where initial growth rate place
4.  Hit return button</t>
        </r>
      </text>
    </comment>
  </commentList>
</comments>
</file>

<file path=xl/comments2.xml><?xml version="1.0" encoding="utf-8"?>
<comments xmlns="http://schemas.openxmlformats.org/spreadsheetml/2006/main">
  <authors>
    <author>Pantisa</author>
  </authors>
  <commentList>
    <comment ref="B74" authorId="0" shapeId="0">
      <text>
        <r>
          <rPr>
            <b/>
            <sz val="9"/>
            <color indexed="81"/>
            <rFont val="Tahoma"/>
            <family val="2"/>
          </rPr>
          <t>Pantisa:</t>
        </r>
        <r>
          <rPr>
            <sz val="9"/>
            <color indexed="81"/>
            <rFont val="Tahoma"/>
            <family val="2"/>
          </rPr>
          <t xml:space="preserve">
1. Copy enterprise value from B60
2. Use what if analysis, data tables
3.  Pick relevant columns and rows of sensitized variable.</t>
        </r>
      </text>
    </comment>
  </commentList>
</comments>
</file>

<file path=xl/comments3.xml><?xml version="1.0" encoding="utf-8"?>
<comments xmlns="http://schemas.openxmlformats.org/spreadsheetml/2006/main">
  <authors>
    <author>Pantisa</author>
  </authors>
  <commentList>
    <comment ref="A15" authorId="0" shapeId="0">
      <text>
        <r>
          <rPr>
            <b/>
            <sz val="9"/>
            <color indexed="81"/>
            <rFont val="Tahoma"/>
            <family val="2"/>
          </rPr>
          <t>Pantisa:</t>
        </r>
        <r>
          <rPr>
            <sz val="9"/>
            <color indexed="81"/>
            <rFont val="Tahoma"/>
            <family val="2"/>
          </rPr>
          <t xml:space="preserve">
=NORMINV(RAND(),$D$2,$F$2)
Press F9 to recalculate repeatedly</t>
        </r>
      </text>
    </comment>
    <comment ref="A43" authorId="0" shapeId="0">
      <text>
        <r>
          <rPr>
            <b/>
            <sz val="9"/>
            <color indexed="81"/>
            <rFont val="Tahoma"/>
            <family val="2"/>
          </rPr>
          <t>Pantisa:</t>
        </r>
        <r>
          <rPr>
            <sz val="9"/>
            <color indexed="81"/>
            <rFont val="Tahoma"/>
            <family val="2"/>
          </rPr>
          <t xml:space="preserve">
Notice FCF can be derived this way too. Accounting identity will show that computing this way and in sheet FCF simple will obtain similar results.</t>
        </r>
      </text>
    </comment>
    <comment ref="A75" authorId="0" shapeId="0">
      <text>
        <r>
          <rPr>
            <b/>
            <sz val="9"/>
            <color indexed="81"/>
            <rFont val="Tahoma"/>
            <family val="2"/>
          </rPr>
          <t>Pantisa:</t>
        </r>
        <r>
          <rPr>
            <sz val="9"/>
            <color indexed="81"/>
            <rFont val="Tahoma"/>
            <family val="2"/>
          </rPr>
          <t xml:space="preserve">
Pantisa:
To fill 1, to 1,000 go to HOME, fill, series, column and linear</t>
        </r>
      </text>
    </comment>
    <comment ref="B75" authorId="0" shapeId="0">
      <text>
        <r>
          <rPr>
            <b/>
            <sz val="9"/>
            <color indexed="81"/>
            <rFont val="Tahoma"/>
            <family val="2"/>
          </rPr>
          <t>Pantisa:</t>
        </r>
        <r>
          <rPr>
            <sz val="9"/>
            <color indexed="81"/>
            <rFont val="Tahoma"/>
            <family val="2"/>
          </rPr>
          <t xml:space="preserve">
To complete simulation,
1. Copy NPV value from cell B63 to cell B76 using =B63 instead of relative copy function.
2. Highlight the area, excluding column head, columns with sample id 1…1000 and NPV column.
3. Data, what if analysis, then choose column input of decision variable then pick any empty column to finish.
</t>
        </r>
      </text>
    </comment>
  </commentList>
</comments>
</file>

<file path=xl/sharedStrings.xml><?xml version="1.0" encoding="utf-8"?>
<sst xmlns="http://schemas.openxmlformats.org/spreadsheetml/2006/main" count="873" uniqueCount="666">
  <si>
    <t>Year</t>
  </si>
  <si>
    <t>EPS</t>
  </si>
  <si>
    <t>%Chg</t>
  </si>
  <si>
    <t>ln(EPS)</t>
  </si>
  <si>
    <t>(1+r)</t>
  </si>
  <si>
    <t>AM</t>
  </si>
  <si>
    <t>GM</t>
  </si>
  <si>
    <t>Activities:</t>
  </si>
  <si>
    <t>1.  Compute AM and GM</t>
  </si>
  <si>
    <t>2.  Run regression of EPS with time</t>
  </si>
  <si>
    <t>3. Run regression of Ln(EPS) with time</t>
  </si>
  <si>
    <t xml:space="preserve">Activities:  </t>
  </si>
  <si>
    <t>…</t>
  </si>
  <si>
    <t>FCFE</t>
  </si>
  <si>
    <t>g (FCFE)</t>
  </si>
  <si>
    <t>TV3 = FCFE4/r-g)</t>
  </si>
  <si>
    <t>PVt</t>
  </si>
  <si>
    <t>Total PV</t>
  </si>
  <si>
    <t>Sum PV</t>
  </si>
  <si>
    <t>Price per share</t>
  </si>
  <si>
    <t>T Growth</t>
  </si>
  <si>
    <t>1. Run a one way senstivity table by varying terminal growth rates from 1% to 4% by increments of 0.5%</t>
  </si>
  <si>
    <t>Terminal V</t>
  </si>
  <si>
    <t>2. Pliot a graph between proportion of PV of terminal value to total value using numbers in the table right below.</t>
  </si>
  <si>
    <t>PV Term</t>
  </si>
  <si>
    <t>Bht</t>
  </si>
  <si>
    <t>PV CF 1-3</t>
  </si>
  <si>
    <t>FIRST FINANCIAL MODEL</t>
  </si>
  <si>
    <t>Sales growth</t>
  </si>
  <si>
    <t>Current assets/Sales</t>
  </si>
  <si>
    <t>Current liabilities/Sales</t>
  </si>
  <si>
    <t>Net fixed assets/Sales</t>
  </si>
  <si>
    <t>Costs of goods sold/Sales</t>
  </si>
  <si>
    <t>Depreciation rate</t>
  </si>
  <si>
    <t>Interest rate on debt</t>
  </si>
  <si>
    <t>Interest paid on cash and marketable securities</t>
  </si>
  <si>
    <t>Tax rate</t>
  </si>
  <si>
    <t>Dividend payout ratio</t>
  </si>
  <si>
    <t>Income statement</t>
  </si>
  <si>
    <t>Sales</t>
  </si>
  <si>
    <t>Costs of goods sold</t>
  </si>
  <si>
    <t>Interest payments on debt</t>
  </si>
  <si>
    <t>Interest earned on cash and marketable securities</t>
  </si>
  <si>
    <t>Depreciation</t>
  </si>
  <si>
    <t>Profit before tax</t>
  </si>
  <si>
    <t>Taxes</t>
  </si>
  <si>
    <t>Profit after tax</t>
  </si>
  <si>
    <t>Dividends</t>
  </si>
  <si>
    <t>Retained earnings</t>
  </si>
  <si>
    <t>Balance sheet</t>
  </si>
  <si>
    <t>Cash and marketable securities</t>
  </si>
  <si>
    <t>Current assets</t>
  </si>
  <si>
    <t>Fixed assets</t>
  </si>
  <si>
    <t xml:space="preserve">     At cost</t>
  </si>
  <si>
    <t xml:space="preserve">     Depreciation</t>
  </si>
  <si>
    <t xml:space="preserve">     Net fixed assets</t>
  </si>
  <si>
    <t>Total assets</t>
  </si>
  <si>
    <t>Current liabilities</t>
  </si>
  <si>
    <t>Debt</t>
  </si>
  <si>
    <t>Stock</t>
  </si>
  <si>
    <t>Accumulated retained earnings</t>
  </si>
  <si>
    <t>Total liabilities and equity</t>
  </si>
  <si>
    <t>Free cash flow calculation</t>
  </si>
  <si>
    <t>Add back depreciation</t>
  </si>
  <si>
    <t>Subtract increase in current assets</t>
  </si>
  <si>
    <t>Add back increase in current liabilities</t>
  </si>
  <si>
    <t>Subtract increase in fixed assets at cost</t>
  </si>
  <si>
    <t>Add back after-tax interest on debt</t>
  </si>
  <si>
    <t>Subtract after-tax interest on cash and mkt. securities</t>
  </si>
  <si>
    <t>Free cash flow</t>
  </si>
  <si>
    <t>Valuing the firm</t>
  </si>
  <si>
    <t>Weighted average cost of capital</t>
  </si>
  <si>
    <t>Long-term free cash flow growth rate</t>
  </si>
  <si>
    <t>&lt;-- real growth  2% + inflation 3%?</t>
  </si>
  <si>
    <t>FCF</t>
  </si>
  <si>
    <t>Terminal value</t>
  </si>
  <si>
    <t>Total</t>
  </si>
  <si>
    <t>Add in initial (year 0) cash and mkt. securities</t>
  </si>
  <si>
    <t>Asset value in year 0</t>
  </si>
  <si>
    <t>Subtract out value of firm's debt today</t>
  </si>
  <si>
    <t>Equity value</t>
  </si>
  <si>
    <t>Cash and marketable securities as negative debt</t>
  </si>
  <si>
    <t>Net year 0 debt:  debt minus cash</t>
  </si>
  <si>
    <t>Assumed given from corporate plan</t>
  </si>
  <si>
    <t>Two-way sensitivity Table on WACC and long-term growth</t>
  </si>
  <si>
    <t>WACC</t>
  </si>
  <si>
    <t>Activity: Complete two-way sensitivity table for WACC and terminal growth</t>
  </si>
  <si>
    <t>Activity:  Run Monte Carlo simulation with 1,000 trials with sales growth parameters</t>
  </si>
  <si>
    <t>Assume Sales is normally distributed with mean growth of 10% and SD of 12%</t>
  </si>
  <si>
    <t>Mean</t>
  </si>
  <si>
    <t>SD</t>
  </si>
  <si>
    <t>Sample</t>
  </si>
  <si>
    <t>EV</t>
  </si>
  <si>
    <t>Growth (randomly generated from Normal distribution)</t>
  </si>
  <si>
    <t>Investor Type</t>
  </si>
  <si>
    <t>Market :</t>
  </si>
  <si>
    <t>SET</t>
  </si>
  <si>
    <t>Period :</t>
  </si>
  <si>
    <t>Daily</t>
  </si>
  <si>
    <t>To</t>
  </si>
  <si>
    <t>31/01/2013</t>
  </si>
  <si>
    <t>Value</t>
  </si>
  <si>
    <t>Val: Baht</t>
  </si>
  <si>
    <t>Local Institutes</t>
  </si>
  <si>
    <t>ProprietaryTrading</t>
  </si>
  <si>
    <t>Foreign Investors</t>
  </si>
  <si>
    <t>Local Investors</t>
  </si>
  <si>
    <t>Buy</t>
  </si>
  <si>
    <t>Sell</t>
  </si>
  <si>
    <t>%Total</t>
  </si>
  <si>
    <t>Net</t>
  </si>
  <si>
    <t>Date</t>
  </si>
  <si>
    <t>Index</t>
  </si>
  <si>
    <t>ID</t>
  </si>
  <si>
    <t>15/02/2010</t>
  </si>
  <si>
    <t>16/02/2010</t>
  </si>
  <si>
    <t>17/02/2010</t>
  </si>
  <si>
    <t>18/02/2010</t>
  </si>
  <si>
    <t>19/02/2010</t>
  </si>
  <si>
    <t>22/02/2010</t>
  </si>
  <si>
    <t>23/02/2010</t>
  </si>
  <si>
    <t>24/02/2010</t>
  </si>
  <si>
    <t>25/02/2010</t>
  </si>
  <si>
    <t>26/02/2010</t>
  </si>
  <si>
    <t>15/03/2010</t>
  </si>
  <si>
    <t>16/03/2010</t>
  </si>
  <si>
    <t>17/03/2010</t>
  </si>
  <si>
    <t>18/03/2010</t>
  </si>
  <si>
    <t>19/03/2010</t>
  </si>
  <si>
    <t>22/03/2010</t>
  </si>
  <si>
    <t>23/03/2010</t>
  </si>
  <si>
    <t>24/03/2010</t>
  </si>
  <si>
    <t>25/03/2010</t>
  </si>
  <si>
    <t>26/03/2010</t>
  </si>
  <si>
    <t>29/03/2010</t>
  </si>
  <si>
    <t>30/03/2010</t>
  </si>
  <si>
    <t>31/03/2010</t>
  </si>
  <si>
    <t>16/04/2010</t>
  </si>
  <si>
    <t>19/04/2010</t>
  </si>
  <si>
    <t>20/04/2010</t>
  </si>
  <si>
    <t>21/04/2010</t>
  </si>
  <si>
    <t>22/04/2010</t>
  </si>
  <si>
    <t>23/04/2010</t>
  </si>
  <si>
    <t>26/04/2010</t>
  </si>
  <si>
    <t>27/04/2010</t>
  </si>
  <si>
    <t>28/04/2010</t>
  </si>
  <si>
    <t>29/04/2010</t>
  </si>
  <si>
    <t>30/04/2010</t>
  </si>
  <si>
    <t>13/05/2010</t>
  </si>
  <si>
    <t>14/05/2010</t>
  </si>
  <si>
    <t>17/05/2010</t>
  </si>
  <si>
    <t>18/05/2010</t>
  </si>
  <si>
    <t>19/05/2010</t>
  </si>
  <si>
    <t>24/05/2010</t>
  </si>
  <si>
    <t>25/05/2010</t>
  </si>
  <si>
    <t>26/05/2010</t>
  </si>
  <si>
    <t>27/05/2010</t>
  </si>
  <si>
    <t>31/05/2010</t>
  </si>
  <si>
    <t>14/06/2010</t>
  </si>
  <si>
    <t>15/06/2010</t>
  </si>
  <si>
    <t>16/06/2010</t>
  </si>
  <si>
    <t>17/06/2010</t>
  </si>
  <si>
    <t>18/06/2010</t>
  </si>
  <si>
    <t>21/06/2010</t>
  </si>
  <si>
    <t>22/06/2010</t>
  </si>
  <si>
    <t>23/06/2010</t>
  </si>
  <si>
    <t>24/06/2010</t>
  </si>
  <si>
    <t>25/06/2010</t>
  </si>
  <si>
    <t>28/06/2010</t>
  </si>
  <si>
    <t>29/06/2010</t>
  </si>
  <si>
    <t>30/06/2010</t>
  </si>
  <si>
    <t>13/07/2010</t>
  </si>
  <si>
    <t>14/07/2010</t>
  </si>
  <si>
    <t>15/07/2010</t>
  </si>
  <si>
    <t>16/07/2010</t>
  </si>
  <si>
    <t>19/07/2010</t>
  </si>
  <si>
    <t>20/07/2010</t>
  </si>
  <si>
    <t>21/07/2010</t>
  </si>
  <si>
    <t>22/07/2010</t>
  </si>
  <si>
    <t>23/07/2010</t>
  </si>
  <si>
    <t>27/07/2010</t>
  </si>
  <si>
    <t>28/07/2010</t>
  </si>
  <si>
    <t>29/07/2010</t>
  </si>
  <si>
    <t>30/07/2010</t>
  </si>
  <si>
    <t>16/08/2010</t>
  </si>
  <si>
    <t>17/08/2010</t>
  </si>
  <si>
    <t>18/08/2010</t>
  </si>
  <si>
    <t>19/08/2010</t>
  </si>
  <si>
    <t>20/08/2010</t>
  </si>
  <si>
    <t>23/08/2010</t>
  </si>
  <si>
    <t>24/08/2010</t>
  </si>
  <si>
    <t>25/08/2010</t>
  </si>
  <si>
    <t>26/08/2010</t>
  </si>
  <si>
    <t>27/08/2010</t>
  </si>
  <si>
    <t>30/08/2010</t>
  </si>
  <si>
    <t>31/08/2010</t>
  </si>
  <si>
    <t>13/09/2010</t>
  </si>
  <si>
    <t>14/09/2010</t>
  </si>
  <si>
    <t>15/09/2010</t>
  </si>
  <si>
    <t>16/09/2010</t>
  </si>
  <si>
    <t>17/09/2010</t>
  </si>
  <si>
    <t>20/09/2010</t>
  </si>
  <si>
    <t>21/09/2010</t>
  </si>
  <si>
    <t>22/09/2010</t>
  </si>
  <si>
    <t>23/09/2010</t>
  </si>
  <si>
    <t>24/09/2010</t>
  </si>
  <si>
    <t>27/09/2010</t>
  </si>
  <si>
    <t>28/09/2010</t>
  </si>
  <si>
    <t>29/09/2010</t>
  </si>
  <si>
    <t>30/09/2010</t>
  </si>
  <si>
    <t>13/10/2010</t>
  </si>
  <si>
    <t>14/10/2010</t>
  </si>
  <si>
    <t>15/10/2010</t>
  </si>
  <si>
    <t>18/10/2010</t>
  </si>
  <si>
    <t>19/10/2010</t>
  </si>
  <si>
    <t>20/10/2010</t>
  </si>
  <si>
    <t>21/10/2010</t>
  </si>
  <si>
    <t>22/10/2010</t>
  </si>
  <si>
    <t>26/10/2010</t>
  </si>
  <si>
    <t>27/10/2010</t>
  </si>
  <si>
    <t>28/10/2010</t>
  </si>
  <si>
    <t>29/10/2010</t>
  </si>
  <si>
    <t>15/11/2010</t>
  </si>
  <si>
    <t>16/11/2010</t>
  </si>
  <si>
    <t>17/11/2010</t>
  </si>
  <si>
    <t>18/11/2010</t>
  </si>
  <si>
    <t>19/11/2010</t>
  </si>
  <si>
    <t>22/11/2010</t>
  </si>
  <si>
    <t>23/11/2010</t>
  </si>
  <si>
    <t>24/11/2010</t>
  </si>
  <si>
    <t>25/11/2010</t>
  </si>
  <si>
    <t>26/11/2010</t>
  </si>
  <si>
    <t>29/11/2010</t>
  </si>
  <si>
    <t>30/11/2010</t>
  </si>
  <si>
    <t>13/12/2010</t>
  </si>
  <si>
    <t>14/12/2010</t>
  </si>
  <si>
    <t>15/12/2010</t>
  </si>
  <si>
    <t>16/12/2010</t>
  </si>
  <si>
    <t>17/12/2010</t>
  </si>
  <si>
    <t>20/12/2010</t>
  </si>
  <si>
    <t>21/12/2010</t>
  </si>
  <si>
    <t>22/12/2010</t>
  </si>
  <si>
    <t>23/12/2010</t>
  </si>
  <si>
    <t>24/12/2010</t>
  </si>
  <si>
    <t>27/12/2010</t>
  </si>
  <si>
    <t>28/12/2010</t>
  </si>
  <si>
    <t>29/12/2010</t>
  </si>
  <si>
    <t>30/12/2010</t>
  </si>
  <si>
    <t>13/01/2011</t>
  </si>
  <si>
    <t>14/01/2011</t>
  </si>
  <si>
    <t>17/01/2011</t>
  </si>
  <si>
    <t>18/01/2011</t>
  </si>
  <si>
    <t>19/01/2011</t>
  </si>
  <si>
    <t>20/01/2011</t>
  </si>
  <si>
    <t>21/01/2011</t>
  </si>
  <si>
    <t>24/01/2011</t>
  </si>
  <si>
    <t>25/01/2011</t>
  </si>
  <si>
    <t>26/01/2011</t>
  </si>
  <si>
    <t>27/01/2011</t>
  </si>
  <si>
    <t>28/01/2011</t>
  </si>
  <si>
    <t>31/01/2011</t>
  </si>
  <si>
    <t>14/02/2011</t>
  </si>
  <si>
    <t>15/02/2011</t>
  </si>
  <si>
    <t>16/02/2011</t>
  </si>
  <si>
    <t>17/02/2011</t>
  </si>
  <si>
    <t>21/02/2011</t>
  </si>
  <si>
    <t>22/02/2011</t>
  </si>
  <si>
    <t>23/02/2011</t>
  </si>
  <si>
    <t>24/02/2011</t>
  </si>
  <si>
    <t>25/02/2011</t>
  </si>
  <si>
    <t>28/02/2011</t>
  </si>
  <si>
    <t>14/03/2011</t>
  </si>
  <si>
    <t>15/03/2011</t>
  </si>
  <si>
    <t>16/03/2011</t>
  </si>
  <si>
    <t>17/03/2011</t>
  </si>
  <si>
    <t>18/03/2011</t>
  </si>
  <si>
    <t>21/03/2011</t>
  </si>
  <si>
    <t>22/03/2011</t>
  </si>
  <si>
    <t>23/03/2011</t>
  </si>
  <si>
    <t>24/03/2011</t>
  </si>
  <si>
    <t>25/03/2011</t>
  </si>
  <si>
    <t>28/03/2011</t>
  </si>
  <si>
    <t>29/03/2011</t>
  </si>
  <si>
    <t>30/03/2011</t>
  </si>
  <si>
    <t>31/03/2011</t>
  </si>
  <si>
    <t>18/04/2011</t>
  </si>
  <si>
    <t>19/04/2011</t>
  </si>
  <si>
    <t>20/04/2011</t>
  </si>
  <si>
    <t>21/04/2011</t>
  </si>
  <si>
    <t>22/04/2011</t>
  </si>
  <si>
    <t>25/04/2011</t>
  </si>
  <si>
    <t>26/04/2011</t>
  </si>
  <si>
    <t>27/04/2011</t>
  </si>
  <si>
    <t>28/04/2011</t>
  </si>
  <si>
    <t>29/04/2011</t>
  </si>
  <si>
    <t>13/05/2011</t>
  </si>
  <si>
    <t>18/05/2011</t>
  </si>
  <si>
    <t>19/05/2011</t>
  </si>
  <si>
    <t>20/05/2011</t>
  </si>
  <si>
    <t>23/05/2011</t>
  </si>
  <si>
    <t>24/05/2011</t>
  </si>
  <si>
    <t>25/05/2011</t>
  </si>
  <si>
    <t>26/05/2011</t>
  </si>
  <si>
    <t>27/05/2011</t>
  </si>
  <si>
    <t>30/05/2011</t>
  </si>
  <si>
    <t>31/05/2011</t>
  </si>
  <si>
    <t>13/06/2011</t>
  </si>
  <si>
    <t>14/06/2011</t>
  </si>
  <si>
    <t>15/06/2011</t>
  </si>
  <si>
    <t>16/06/2011</t>
  </si>
  <si>
    <t>17/06/2011</t>
  </si>
  <si>
    <t>20/06/2011</t>
  </si>
  <si>
    <t>21/06/2011</t>
  </si>
  <si>
    <t>22/06/2011</t>
  </si>
  <si>
    <t>23/06/2011</t>
  </si>
  <si>
    <t>24/06/2011</t>
  </si>
  <si>
    <t>27/06/2011</t>
  </si>
  <si>
    <t>28/06/2011</t>
  </si>
  <si>
    <t>29/06/2011</t>
  </si>
  <si>
    <t>30/06/2011</t>
  </si>
  <si>
    <t>13/07/2011</t>
  </si>
  <si>
    <t>14/07/2011</t>
  </si>
  <si>
    <t>18/07/2011</t>
  </si>
  <si>
    <t>19/07/2011</t>
  </si>
  <si>
    <t>20/07/2011</t>
  </si>
  <si>
    <t>21/07/2011</t>
  </si>
  <si>
    <t>22/07/2011</t>
  </si>
  <si>
    <t>25/07/2011</t>
  </si>
  <si>
    <t>26/07/2011</t>
  </si>
  <si>
    <t>27/07/2011</t>
  </si>
  <si>
    <t>28/07/2011</t>
  </si>
  <si>
    <t>29/07/2011</t>
  </si>
  <si>
    <t>15/08/2011</t>
  </si>
  <si>
    <t>16/08/2011</t>
  </si>
  <si>
    <t>17/08/2011</t>
  </si>
  <si>
    <t>18/08/2011</t>
  </si>
  <si>
    <t>19/08/2011</t>
  </si>
  <si>
    <t>22/08/2011</t>
  </si>
  <si>
    <t>23/08/2011</t>
  </si>
  <si>
    <t>24/08/2011</t>
  </si>
  <si>
    <t>25/08/2011</t>
  </si>
  <si>
    <t>26/08/2011</t>
  </si>
  <si>
    <t>29/08/2011</t>
  </si>
  <si>
    <t>30/08/2011</t>
  </si>
  <si>
    <t>31/08/2011</t>
  </si>
  <si>
    <t>13/09/2011</t>
  </si>
  <si>
    <t>14/09/2011</t>
  </si>
  <si>
    <t>15/09/2011</t>
  </si>
  <si>
    <t>16/09/2011</t>
  </si>
  <si>
    <t>19/09/2011</t>
  </si>
  <si>
    <t>20/09/2011</t>
  </si>
  <si>
    <t>21/09/2011</t>
  </si>
  <si>
    <t>22/09/2011</t>
  </si>
  <si>
    <t>23/09/2011</t>
  </si>
  <si>
    <t>26/09/2011</t>
  </si>
  <si>
    <t>27/09/2011</t>
  </si>
  <si>
    <t>28/09/2011</t>
  </si>
  <si>
    <t>29/09/2011</t>
  </si>
  <si>
    <t>30/09/2011</t>
  </si>
  <si>
    <t>13/10/2011</t>
  </si>
  <si>
    <t>14/10/2011</t>
  </si>
  <si>
    <t>17/10/2011</t>
  </si>
  <si>
    <t>18/10/2011</t>
  </si>
  <si>
    <t>19/10/2011</t>
  </si>
  <si>
    <t>20/10/2011</t>
  </si>
  <si>
    <t>21/10/2011</t>
  </si>
  <si>
    <t>25/10/2011</t>
  </si>
  <si>
    <t>26/10/2011</t>
  </si>
  <si>
    <t>27/10/2011</t>
  </si>
  <si>
    <t>28/10/2011</t>
  </si>
  <si>
    <t>31/10/2011</t>
  </si>
  <si>
    <t>14/11/2011</t>
  </si>
  <si>
    <t>15/11/2011</t>
  </si>
  <si>
    <t>16/11/2011</t>
  </si>
  <si>
    <t>17/11/2011</t>
  </si>
  <si>
    <t>18/11/2011</t>
  </si>
  <si>
    <t>21/11/2011</t>
  </si>
  <si>
    <t>22/11/2011</t>
  </si>
  <si>
    <t>23/11/2011</t>
  </si>
  <si>
    <t>24/11/2011</t>
  </si>
  <si>
    <t>25/11/2011</t>
  </si>
  <si>
    <t>28/11/2011</t>
  </si>
  <si>
    <t>29/11/2011</t>
  </si>
  <si>
    <t>30/11/2011</t>
  </si>
  <si>
    <t>13/12/2011</t>
  </si>
  <si>
    <t>14/12/2011</t>
  </si>
  <si>
    <t>15/12/2011</t>
  </si>
  <si>
    <t>16/12/2011</t>
  </si>
  <si>
    <t>19/12/2011</t>
  </si>
  <si>
    <t>20/12/2011</t>
  </si>
  <si>
    <t>21/12/2011</t>
  </si>
  <si>
    <t>22/12/2011</t>
  </si>
  <si>
    <t>23/12/2011</t>
  </si>
  <si>
    <t>26/12/2011</t>
  </si>
  <si>
    <t>27/12/2011</t>
  </si>
  <si>
    <t>28/12/2011</t>
  </si>
  <si>
    <t>29/12/2011</t>
  </si>
  <si>
    <t>30/12/2011</t>
  </si>
  <si>
    <t>13/01/2012</t>
  </si>
  <si>
    <t>16/01/2012</t>
  </si>
  <si>
    <t>17/01/2012</t>
  </si>
  <si>
    <t>18/01/2012</t>
  </si>
  <si>
    <t>19/01/2012</t>
  </si>
  <si>
    <t>20/01/2012</t>
  </si>
  <si>
    <t>23/01/2012</t>
  </si>
  <si>
    <t>24/01/2012</t>
  </si>
  <si>
    <t>25/01/2012</t>
  </si>
  <si>
    <t>26/01/2012</t>
  </si>
  <si>
    <t>27/01/2012</t>
  </si>
  <si>
    <t>30/01/2012</t>
  </si>
  <si>
    <t>31/01/2012</t>
  </si>
  <si>
    <t>13/02/2012</t>
  </si>
  <si>
    <t>14/02/2012</t>
  </si>
  <si>
    <t>15/02/2012</t>
  </si>
  <si>
    <t>16/02/2012</t>
  </si>
  <si>
    <t>17/02/2012</t>
  </si>
  <si>
    <t>20/02/2012</t>
  </si>
  <si>
    <t>21/02/2012</t>
  </si>
  <si>
    <t>22/02/2012</t>
  </si>
  <si>
    <t>23/02/2012</t>
  </si>
  <si>
    <t>24/02/2012</t>
  </si>
  <si>
    <t>27/02/2012</t>
  </si>
  <si>
    <t>28/02/2012</t>
  </si>
  <si>
    <t>29/02/2012</t>
  </si>
  <si>
    <t>13/03/2012</t>
  </si>
  <si>
    <t>14/03/2012</t>
  </si>
  <si>
    <t>15/03/2012</t>
  </si>
  <si>
    <t>16/03/2012</t>
  </si>
  <si>
    <t>19/03/2012</t>
  </si>
  <si>
    <t>20/03/2012</t>
  </si>
  <si>
    <t>21/03/2012</t>
  </si>
  <si>
    <t>22/03/2012</t>
  </si>
  <si>
    <t>23/03/2012</t>
  </si>
  <si>
    <t>26/03/2012</t>
  </si>
  <si>
    <t>27/03/2012</t>
  </si>
  <si>
    <t>28/03/2012</t>
  </si>
  <si>
    <t>29/03/2012</t>
  </si>
  <si>
    <t>30/03/2012</t>
  </si>
  <si>
    <t>17/04/2012</t>
  </si>
  <si>
    <t>18/04/2012</t>
  </si>
  <si>
    <t>19/04/2012</t>
  </si>
  <si>
    <t>20/04/2012</t>
  </si>
  <si>
    <t>23/04/2012</t>
  </si>
  <si>
    <t>24/04/2012</t>
  </si>
  <si>
    <t>25/04/2012</t>
  </si>
  <si>
    <t>26/04/2012</t>
  </si>
  <si>
    <t>27/04/2012</t>
  </si>
  <si>
    <t>30/04/2012</t>
  </si>
  <si>
    <t>14/05/2012</t>
  </si>
  <si>
    <t>15/05/2012</t>
  </si>
  <si>
    <t>16/05/2012</t>
  </si>
  <si>
    <t>17/05/2012</t>
  </si>
  <si>
    <t>18/05/2012</t>
  </si>
  <si>
    <t>21/05/2012</t>
  </si>
  <si>
    <t>22/05/2012</t>
  </si>
  <si>
    <t>23/05/2012</t>
  </si>
  <si>
    <t>24/05/2012</t>
  </si>
  <si>
    <t>25/05/2012</t>
  </si>
  <si>
    <t>28/05/2012</t>
  </si>
  <si>
    <t>29/05/2012</t>
  </si>
  <si>
    <t>30/05/2012</t>
  </si>
  <si>
    <t>31/05/2012</t>
  </si>
  <si>
    <t>13/06/2012</t>
  </si>
  <si>
    <t>14/06/2012</t>
  </si>
  <si>
    <t>15/06/2012</t>
  </si>
  <si>
    <t>18/06/2012</t>
  </si>
  <si>
    <t>19/06/2012</t>
  </si>
  <si>
    <t>20/06/2012</t>
  </si>
  <si>
    <t>21/06/2012</t>
  </si>
  <si>
    <t>22/06/2012</t>
  </si>
  <si>
    <t>25/06/2012</t>
  </si>
  <si>
    <t>26/06/2012</t>
  </si>
  <si>
    <t>27/06/2012</t>
  </si>
  <si>
    <t>28/06/2012</t>
  </si>
  <si>
    <t>29/06/2012</t>
  </si>
  <si>
    <t>13/07/2012</t>
  </si>
  <si>
    <t>16/07/2012</t>
  </si>
  <si>
    <t>17/07/2012</t>
  </si>
  <si>
    <t>18/07/2012</t>
  </si>
  <si>
    <t>19/07/2012</t>
  </si>
  <si>
    <t>20/07/2012</t>
  </si>
  <si>
    <t>23/07/2012</t>
  </si>
  <si>
    <t>24/07/2012</t>
  </si>
  <si>
    <t>25/07/2012</t>
  </si>
  <si>
    <t>26/07/2012</t>
  </si>
  <si>
    <t>27/07/2012</t>
  </si>
  <si>
    <t>30/07/2012</t>
  </si>
  <si>
    <t>31/07/2012</t>
  </si>
  <si>
    <t>14/08/2012</t>
  </si>
  <si>
    <t>15/08/2012</t>
  </si>
  <si>
    <t>16/08/2012</t>
  </si>
  <si>
    <t>17/08/2012</t>
  </si>
  <si>
    <t>20/08/2012</t>
  </si>
  <si>
    <t>21/08/2012</t>
  </si>
  <si>
    <t>22/08/2012</t>
  </si>
  <si>
    <t>23/08/2012</t>
  </si>
  <si>
    <t>24/08/2012</t>
  </si>
  <si>
    <t>27/08/2012</t>
  </si>
  <si>
    <t>28/08/2012</t>
  </si>
  <si>
    <t>29/08/2012</t>
  </si>
  <si>
    <t>30/08/2012</t>
  </si>
  <si>
    <t>31/08/2012</t>
  </si>
  <si>
    <t>13/09/2012</t>
  </si>
  <si>
    <t>14/09/2012</t>
  </si>
  <si>
    <t>17/09/2012</t>
  </si>
  <si>
    <t>18/09/2012</t>
  </si>
  <si>
    <t>19/09/2012</t>
  </si>
  <si>
    <t>20/09/2012</t>
  </si>
  <si>
    <t>21/09/2012</t>
  </si>
  <si>
    <t>24/09/2012</t>
  </si>
  <si>
    <t>25/09/2012</t>
  </si>
  <si>
    <t>26/09/2012</t>
  </si>
  <si>
    <t>27/09/2012</t>
  </si>
  <si>
    <t>28/09/2012</t>
  </si>
  <si>
    <t>15/10/2012</t>
  </si>
  <si>
    <t>16/10/2012</t>
  </si>
  <si>
    <t>17/10/2012</t>
  </si>
  <si>
    <t>18/10/2012</t>
  </si>
  <si>
    <t>19/10/2012</t>
  </si>
  <si>
    <t>22/10/2012</t>
  </si>
  <si>
    <t>24/10/2012</t>
  </si>
  <si>
    <t>25/10/2012</t>
  </si>
  <si>
    <t>26/10/2012</t>
  </si>
  <si>
    <t>29/10/2012</t>
  </si>
  <si>
    <t>30/10/2012</t>
  </si>
  <si>
    <t>31/10/2012</t>
  </si>
  <si>
    <t>13/11/2012</t>
  </si>
  <si>
    <t>14/11/2012</t>
  </si>
  <si>
    <t>15/11/2012</t>
  </si>
  <si>
    <t>16/11/2012</t>
  </si>
  <si>
    <t>19/11/2012</t>
  </si>
  <si>
    <t>20/11/2012</t>
  </si>
  <si>
    <t>21/11/2012</t>
  </si>
  <si>
    <t>22/11/2012</t>
  </si>
  <si>
    <t>23/11/2012</t>
  </si>
  <si>
    <t>26/11/2012</t>
  </si>
  <si>
    <t>27/11/2012</t>
  </si>
  <si>
    <t>28/11/2012</t>
  </si>
  <si>
    <t>29/11/2012</t>
  </si>
  <si>
    <t>30/11/2012</t>
  </si>
  <si>
    <t>13/12/2012</t>
  </si>
  <si>
    <t>14/12/2012</t>
  </si>
  <si>
    <t>17/12/2012</t>
  </si>
  <si>
    <t>18/12/2012</t>
  </si>
  <si>
    <t>19/12/2012</t>
  </si>
  <si>
    <t>20/12/2012</t>
  </si>
  <si>
    <t>21/12/2012</t>
  </si>
  <si>
    <t>24/12/2012</t>
  </si>
  <si>
    <t>25/12/2012</t>
  </si>
  <si>
    <t>26/12/2012</t>
  </si>
  <si>
    <t>27/12/2012</t>
  </si>
  <si>
    <t>28/12/2012</t>
  </si>
  <si>
    <t>14/01/2013</t>
  </si>
  <si>
    <t>15/01/2013</t>
  </si>
  <si>
    <t>16/01/2013</t>
  </si>
  <si>
    <t>17/01/2013</t>
  </si>
  <si>
    <t>18/01/2013</t>
  </si>
  <si>
    <t>21/01/2013</t>
  </si>
  <si>
    <t>22/01/2013</t>
  </si>
  <si>
    <t>23/01/2013</t>
  </si>
  <si>
    <t>24/01/2013</t>
  </si>
  <si>
    <t>25/01/2013</t>
  </si>
  <si>
    <t>28/01/2013</t>
  </si>
  <si>
    <t>29/01/2013</t>
  </si>
  <si>
    <t>30/01/2013</t>
  </si>
  <si>
    <t>Units in millions ccy unit</t>
  </si>
  <si>
    <t>Problem 1:  Value of Assets</t>
  </si>
  <si>
    <t>0% Debt/</t>
  </si>
  <si>
    <t>25% Debt/</t>
  </si>
  <si>
    <t>50% Debt/</t>
  </si>
  <si>
    <t>100% Equity</t>
  </si>
  <si>
    <t>75% Equity</t>
  </si>
  <si>
    <t>50% Equity</t>
  </si>
  <si>
    <t xml:space="preserve">Book Value of Debt               </t>
  </si>
  <si>
    <t xml:space="preserve">Book Value of Equity              </t>
  </si>
  <si>
    <t xml:space="preserve">Market Value of Debt              </t>
  </si>
  <si>
    <t xml:space="preserve">Market Value of Equity         </t>
  </si>
  <si>
    <t xml:space="preserve">Pretax Cost of Debt                   </t>
  </si>
  <si>
    <t xml:space="preserve">After-Tax Cost of Debt            </t>
  </si>
  <si>
    <t>Market Value Weights of</t>
  </si>
  <si>
    <t xml:space="preserve">  Debt                                                  </t>
  </si>
  <si>
    <t xml:space="preserve"> </t>
  </si>
  <si>
    <t xml:space="preserve">  Equity                                         </t>
  </si>
  <si>
    <t xml:space="preserve">Levered Beta                       </t>
  </si>
  <si>
    <t xml:space="preserve">Risk-Free Rate                     </t>
  </si>
  <si>
    <t xml:space="preserve">Market Premium                    </t>
  </si>
  <si>
    <t xml:space="preserve">Cost of Equity                                                       </t>
  </si>
  <si>
    <t xml:space="preserve">Weighted-Average Cost of Capital                                                     </t>
  </si>
  <si>
    <t xml:space="preserve">EBIT                           </t>
  </si>
  <si>
    <t xml:space="preserve">  Taxes (@ 34%)                                                      </t>
  </si>
  <si>
    <t xml:space="preserve">EBIAT                                                                </t>
  </si>
  <si>
    <t>+ Depreciation</t>
  </si>
  <si>
    <t xml:space="preserve"> - Capital exp.                      </t>
  </si>
  <si>
    <t>+ Change in net working capital</t>
  </si>
  <si>
    <t xml:space="preserve">Free Cash Flow                                                       </t>
  </si>
  <si>
    <t xml:space="preserve">Value of Assets (FCF/WACC)                                           </t>
  </si>
  <si>
    <t>Problem 2:  Value of Equity and Debt</t>
  </si>
  <si>
    <t>Cash flow to creditors:</t>
  </si>
  <si>
    <t xml:space="preserve">  Interest                          </t>
  </si>
  <si>
    <t xml:space="preserve">Pretax cost of debt             </t>
  </si>
  <si>
    <t>Value of debt:</t>
  </si>
  <si>
    <r>
      <t xml:space="preserve">  (Int/K</t>
    </r>
    <r>
      <rPr>
        <vertAlign val="subscript"/>
        <sz val="10"/>
        <rFont val="Times New Roman"/>
        <family val="1"/>
      </rPr>
      <t>d</t>
    </r>
    <r>
      <rPr>
        <sz val="10"/>
        <rFont val="Times New Roman"/>
        <family val="1"/>
      </rPr>
      <t xml:space="preserve">)                                                            </t>
    </r>
  </si>
  <si>
    <t>Cash flow to shareholders:</t>
  </si>
  <si>
    <t xml:space="preserve">  EBIT                          </t>
  </si>
  <si>
    <t xml:space="preserve">   Interest                                    </t>
  </si>
  <si>
    <t xml:space="preserve">  Pretax profit                                                      </t>
  </si>
  <si>
    <t xml:space="preserve">  Net income                                                         </t>
  </si>
  <si>
    <t xml:space="preserve">  + Depreciation                     </t>
  </si>
  <si>
    <t xml:space="preserve">   - Capital exp.                  </t>
  </si>
  <si>
    <t xml:space="preserve">  + Change in net working capital</t>
  </si>
  <si>
    <t xml:space="preserve">   - Debt amortization</t>
  </si>
  <si>
    <t xml:space="preserve">Residual cash flow                                                   </t>
  </si>
  <si>
    <t xml:space="preserve">Cost of equity                                                       </t>
  </si>
  <si>
    <r>
      <t>Value of equity (RCF/K</t>
    </r>
    <r>
      <rPr>
        <vertAlign val="subscript"/>
        <sz val="10"/>
        <rFont val="Times New Roman"/>
        <family val="1"/>
      </rPr>
      <t>e</t>
    </r>
    <r>
      <rPr>
        <sz val="10"/>
        <rFont val="Times New Roman"/>
        <family val="1"/>
      </rPr>
      <t xml:space="preserve">)                                              </t>
    </r>
  </si>
  <si>
    <t xml:space="preserve">Value of equity plus value of debt                                                   </t>
  </si>
  <si>
    <t xml:space="preserve">Problem 3:  Business Flows and Financing Effects  </t>
  </si>
  <si>
    <t>Pure Business Cash Flows:</t>
  </si>
  <si>
    <t xml:space="preserve">  EBIT                            </t>
  </si>
  <si>
    <t xml:space="preserve">  Taxes (@ 34%)                   </t>
  </si>
  <si>
    <t xml:space="preserve">  EBIAT                           </t>
  </si>
  <si>
    <t xml:space="preserve">  +Depreciation                    </t>
  </si>
  <si>
    <t xml:space="preserve">   -Capital exp.                </t>
  </si>
  <si>
    <t xml:space="preserve">  +Change in net working capital</t>
  </si>
  <si>
    <t xml:space="preserve">Free Cash Flow                    </t>
  </si>
  <si>
    <t xml:space="preserve">Unlevered Beta                      </t>
  </si>
  <si>
    <t xml:space="preserve">Risk-Free Rate                    </t>
  </si>
  <si>
    <t xml:space="preserve">Unlevered WACC                                                       </t>
  </si>
  <si>
    <t>Value of Pure Business Flows:</t>
  </si>
  <si>
    <t xml:space="preserve">(FCF/Unlevered WACC)                                                  </t>
  </si>
  <si>
    <t>Financing Cash Flows</t>
  </si>
  <si>
    <t xml:space="preserve">  Interest                                                           </t>
  </si>
  <si>
    <t xml:space="preserve">  Tax Reduction                                                      </t>
  </si>
  <si>
    <t xml:space="preserve">Pretax Cost of Debt                  </t>
  </si>
  <si>
    <t>Value of Financing Effect:</t>
  </si>
  <si>
    <t>(Tax Reduction/Pretax Cost of Debt)</t>
  </si>
  <si>
    <t>Total Value (Sum of Values of</t>
  </si>
  <si>
    <t xml:space="preserve">   Pure Business Flows and Financing Effects)</t>
  </si>
  <si>
    <r>
      <t xml:space="preserve">  (Int/K</t>
    </r>
    <r>
      <rPr>
        <vertAlign val="subscript"/>
        <sz val="12"/>
        <rFont val="Times New Roman"/>
        <family val="1"/>
      </rPr>
      <t>d</t>
    </r>
    <r>
      <rPr>
        <sz val="12"/>
        <rFont val="Times New Roman"/>
        <family val="1"/>
      </rPr>
      <t xml:space="preserve">)                                                            </t>
    </r>
  </si>
  <si>
    <t>3. Assume 200 mn shares, cost of equity = 11.8%</t>
  </si>
  <si>
    <t>EBIT(1-T)</t>
  </si>
  <si>
    <t>Activity 1</t>
  </si>
  <si>
    <t>1.  Compute market value weights for debt and equity.</t>
  </si>
  <si>
    <t>2.  Compute cost of equity and WACC. What do you note about</t>
  </si>
  <si>
    <t>4.  Assuming simple perpetual mode, compute value of assets.</t>
  </si>
  <si>
    <t>impact of changing D/E on Ke and WACC? Analyze.</t>
  </si>
  <si>
    <t>3. Compute free cash flow</t>
  </si>
  <si>
    <t>Analyze.</t>
  </si>
  <si>
    <t>Activity 2</t>
  </si>
  <si>
    <t>1.  Compute value of debt as PV of perpetuity (PV of interest payment)</t>
  </si>
  <si>
    <t>Residual cash flow (FCF to shareholders)</t>
  </si>
  <si>
    <t>Free Cash Flow to firm</t>
  </si>
  <si>
    <t xml:space="preserve">Value of Assets (FCFF/WACC)                                           </t>
  </si>
  <si>
    <r>
      <t>Value of equity (FCFE/K</t>
    </r>
    <r>
      <rPr>
        <vertAlign val="subscript"/>
        <sz val="12"/>
        <rFont val="Times New Roman"/>
        <family val="1"/>
      </rPr>
      <t>e</t>
    </r>
    <r>
      <rPr>
        <sz val="12"/>
        <rFont val="Times New Roman"/>
        <family val="1"/>
      </rPr>
      <t xml:space="preserve">)                                              </t>
    </r>
  </si>
  <si>
    <t>3.  Compute cost of equity (use results from activity 1)</t>
  </si>
  <si>
    <t>4.  Compute value of equity using perpetual model</t>
  </si>
  <si>
    <t>5.  Compute value of equity from 4 and add back value of debt in line 10.</t>
  </si>
  <si>
    <t>What do  you notice?</t>
  </si>
  <si>
    <t>2.  Compute FCFE</t>
  </si>
  <si>
    <t>Actitivity 3</t>
  </si>
  <si>
    <t>1.  Use unlevered WACC from activity to derive unlevered value of business</t>
  </si>
  <si>
    <t>using perpetual model in line 21.</t>
  </si>
  <si>
    <t>2.  Compute financing cash flows consisting of interest expense and tax saving</t>
  </si>
  <si>
    <t>from interest expenses</t>
  </si>
  <si>
    <t>3.   Compute value of financing effect.</t>
  </si>
  <si>
    <t xml:space="preserve">4.  Compute total business value by summing up value of unlevered business </t>
  </si>
  <si>
    <t>plus value of financing effect.</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</si>
</sst>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5" formatCode="&quot;$&quot;#,##0_);\(&quot;$&quot;#,##0\)"/>
    <numFmt numFmtId="7" formatCode="&quot;$&quot;#,##0.00_);\(&quot;$&quot;#,##0.00\)"/>
    <numFmt numFmtId="187" formatCode="_-* #,##0.00_-;\-* #,##0.00_-;_-* &quot;-&quot;??_-;_-@_-"/>
    <numFmt numFmtId="188" formatCode="0.0000"/>
    <numFmt numFmtId="189" formatCode="0.0"/>
    <numFmt numFmtId="190" formatCode="0.0%"/>
    <numFmt numFmtId="191" formatCode="_(* #,##0_);_(* \(#,##0\);_(* &quot;-&quot;??_);_(@_)"/>
    <numFmt numFmtId="192" formatCode="0_);\(0\)"/>
  </numFmts>
  <fonts count="22" x14ac:knownFonts="1">
    <font>
      <sz val="11"/>
      <color theme="1"/>
      <name val="Tahoma"/>
      <family val="2"/>
      <charset val="222"/>
      <scheme val="minor"/>
    </font>
    <font>
      <sz val="11"/>
      <color theme="1"/>
      <name val="Tahoma"/>
      <family val="2"/>
      <charset val="222"/>
      <scheme val="minor"/>
    </font>
    <font>
      <sz val="10"/>
      <name val="Arial"/>
      <family val="2"/>
    </font>
    <font>
      <sz val="9"/>
      <color indexed="81"/>
      <name val="Tahoma"/>
      <family val="2"/>
    </font>
    <font>
      <b/>
      <sz val="9"/>
      <color indexed="81"/>
      <name val="Tahoma"/>
      <family val="2"/>
    </font>
    <font>
      <b/>
      <sz val="14"/>
      <name val="Arial"/>
      <family val="2"/>
    </font>
    <font>
      <b/>
      <sz val="10"/>
      <name val="Arial"/>
      <family val="2"/>
    </font>
    <font>
      <b/>
      <sz val="10"/>
      <name val="Arial"/>
      <family val="2"/>
    </font>
    <font>
      <b/>
      <sz val="11"/>
      <color theme="1"/>
      <name val="Tahoma"/>
      <family val="2"/>
      <scheme val="minor"/>
    </font>
    <font>
      <sz val="11"/>
      <color theme="1"/>
      <name val="Tahoma"/>
      <family val="2"/>
      <scheme val="minor"/>
    </font>
    <font>
      <sz val="10"/>
      <color rgb="FF000000"/>
      <name val="Tahoma"/>
      <family val="2"/>
      <scheme val="minor"/>
    </font>
    <font>
      <sz val="11"/>
      <color rgb="FF000000"/>
      <name val="Tahoma"/>
      <family val="2"/>
      <scheme val="minor"/>
    </font>
    <font>
      <sz val="10"/>
      <color rgb="FFFF0000"/>
      <name val="Tahoma"/>
      <family val="2"/>
      <scheme val="minor"/>
    </font>
    <font>
      <sz val="10"/>
      <color rgb="FF008000"/>
      <name val="Tahoma"/>
      <family val="2"/>
      <scheme val="minor"/>
    </font>
    <font>
      <b/>
      <sz val="10"/>
      <color rgb="FF000000"/>
      <name val="Tahoma"/>
      <family val="2"/>
      <scheme val="minor"/>
    </font>
    <font>
      <b/>
      <sz val="10"/>
      <name val="Times New Roman"/>
      <family val="1"/>
    </font>
    <font>
      <sz val="10"/>
      <name val="Times New Roman"/>
      <family val="1"/>
    </font>
    <font>
      <vertAlign val="subscript"/>
      <sz val="10"/>
      <name val="Times New Roman"/>
      <family val="1"/>
    </font>
    <font>
      <b/>
      <sz val="12"/>
      <name val="Times New Roman"/>
      <family val="1"/>
    </font>
    <font>
      <sz val="12"/>
      <name val="Times New Roman"/>
      <family val="1"/>
    </font>
    <font>
      <sz val="12"/>
      <color theme="1"/>
      <name val="Tahoma"/>
      <family val="2"/>
      <charset val="222"/>
      <scheme val="minor"/>
    </font>
    <font>
      <vertAlign val="subscript"/>
      <sz val="12"/>
      <name val="Times New Roman"/>
      <family val="1"/>
    </font>
  </fonts>
  <fills count="11">
    <fill>
      <patternFill patternType="none"/>
    </fill>
    <fill>
      <patternFill patternType="gray125"/>
    </fill>
    <fill>
      <patternFill patternType="solid">
        <fgColor theme="6" tint="0.59999389629810485"/>
        <bgColor indexed="64"/>
      </patternFill>
    </fill>
    <fill>
      <patternFill patternType="solid">
        <fgColor rgb="FFFFC000"/>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9" tint="0.39997558519241921"/>
        <bgColor indexed="64"/>
      </patternFill>
    </fill>
    <fill>
      <patternFill patternType="solid">
        <fgColor rgb="FFEFEFEF"/>
        <bgColor rgb="FF000000"/>
      </patternFill>
    </fill>
    <fill>
      <patternFill patternType="solid">
        <fgColor indexed="41"/>
        <bgColor indexed="64"/>
      </patternFill>
    </fill>
    <fill>
      <patternFill patternType="solid">
        <fgColor theme="7" tint="0.59999389629810485"/>
        <bgColor indexed="64"/>
      </patternFill>
    </fill>
  </fills>
  <borders count="2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medium">
        <color indexed="64"/>
      </left>
      <right/>
      <top/>
      <bottom/>
      <diagonal/>
    </border>
    <border>
      <left/>
      <right style="medium">
        <color indexed="64"/>
      </right>
      <top/>
      <bottom/>
      <diagonal/>
    </border>
  </borders>
  <cellStyleXfs count="3">
    <xf numFmtId="0" fontId="0" fillId="0" borderId="0"/>
    <xf numFmtId="9" fontId="1" fillId="0" borderId="0" applyFont="0" applyFill="0" applyBorder="0" applyAlignment="0" applyProtection="0"/>
    <xf numFmtId="187" fontId="1" fillId="0" borderId="0" applyFont="0" applyFill="0" applyBorder="0" applyAlignment="0" applyProtection="0"/>
  </cellStyleXfs>
  <cellXfs count="135">
    <xf numFmtId="0" fontId="0" fillId="0" borderId="0" xfId="0"/>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0" xfId="0" applyBorder="1" applyAlignment="1">
      <alignment horizontal="center"/>
    </xf>
    <xf numFmtId="188" fontId="0" fillId="0" borderId="0" xfId="0" applyNumberFormat="1" applyBorder="1" applyAlignment="1">
      <alignment horizontal="center"/>
    </xf>
    <xf numFmtId="0" fontId="0" fillId="0" borderId="5" xfId="0" applyBorder="1" applyAlignment="1">
      <alignment horizontal="center"/>
    </xf>
    <xf numFmtId="188" fontId="0" fillId="0" borderId="0" xfId="0" applyNumberFormat="1"/>
    <xf numFmtId="10" fontId="0" fillId="0" borderId="0" xfId="1" applyNumberFormat="1" applyFont="1" applyBorder="1" applyAlignment="1">
      <alignment horizontal="center"/>
    </xf>
    <xf numFmtId="10" fontId="0" fillId="0" borderId="5" xfId="0" applyNumberForma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10" fontId="0" fillId="0" borderId="7" xfId="1" applyNumberFormat="1" applyFont="1" applyBorder="1" applyAlignment="1">
      <alignment horizontal="center"/>
    </xf>
    <xf numFmtId="188" fontId="0" fillId="0" borderId="7" xfId="0" applyNumberFormat="1" applyBorder="1" applyAlignment="1">
      <alignment horizontal="center"/>
    </xf>
    <xf numFmtId="10" fontId="0" fillId="0" borderId="8" xfId="0" applyNumberForma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10" fontId="0" fillId="0" borderId="11" xfId="0" applyNumberFormat="1"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10" fontId="0" fillId="0" borderId="14" xfId="1" applyNumberFormat="1" applyFont="1" applyBorder="1" applyAlignment="1">
      <alignment horizontal="center"/>
    </xf>
    <xf numFmtId="0" fontId="0" fillId="2" borderId="0" xfId="0" applyFill="1"/>
    <xf numFmtId="0" fontId="0" fillId="2" borderId="0" xfId="0" applyFill="1" applyAlignment="1"/>
    <xf numFmtId="0" fontId="0" fillId="0" borderId="15" xfId="0" applyBorder="1"/>
    <xf numFmtId="0" fontId="0" fillId="0" borderId="15" xfId="0" applyBorder="1" applyAlignment="1">
      <alignment horizontal="center"/>
    </xf>
    <xf numFmtId="0" fontId="0" fillId="0" borderId="0" xfId="0" applyBorder="1"/>
    <xf numFmtId="2" fontId="0" fillId="0" borderId="0" xfId="0" applyNumberFormat="1" applyBorder="1" applyAlignment="1">
      <alignment horizontal="center"/>
    </xf>
    <xf numFmtId="0" fontId="0" fillId="0" borderId="7" xfId="0" applyBorder="1"/>
    <xf numFmtId="2" fontId="0" fillId="0" borderId="0" xfId="0" applyNumberFormat="1"/>
    <xf numFmtId="0" fontId="2" fillId="0" borderId="0" xfId="0" applyFont="1"/>
    <xf numFmtId="190" fontId="0" fillId="0" borderId="0" xfId="1" applyNumberFormat="1" applyFont="1"/>
    <xf numFmtId="189" fontId="0" fillId="3" borderId="0" xfId="0" applyNumberFormat="1" applyFill="1" applyBorder="1" applyAlignment="1">
      <alignment horizontal="center"/>
    </xf>
    <xf numFmtId="9" fontId="0" fillId="0" borderId="0" xfId="0" applyNumberFormat="1"/>
    <xf numFmtId="10" fontId="0" fillId="0" borderId="0" xfId="0" applyNumberFormat="1"/>
    <xf numFmtId="0" fontId="6" fillId="0" borderId="0" xfId="0" applyFont="1"/>
    <xf numFmtId="0" fontId="6" fillId="0" borderId="0" xfId="0" applyFont="1" applyAlignment="1">
      <alignment horizontal="center"/>
    </xf>
    <xf numFmtId="191" fontId="0" fillId="0" borderId="0" xfId="2" applyNumberFormat="1" applyFont="1"/>
    <xf numFmtId="191" fontId="2" fillId="0" borderId="0" xfId="2" applyNumberFormat="1" applyFont="1"/>
    <xf numFmtId="192" fontId="6" fillId="0" borderId="0" xfId="0" applyNumberFormat="1" applyFont="1"/>
    <xf numFmtId="192" fontId="6" fillId="0" borderId="0" xfId="0" applyNumberFormat="1" applyFont="1" applyAlignment="1">
      <alignment horizontal="center"/>
    </xf>
    <xf numFmtId="192" fontId="7" fillId="0" borderId="0" xfId="0" applyNumberFormat="1" applyFont="1"/>
    <xf numFmtId="192" fontId="0" fillId="0" borderId="0" xfId="0" applyNumberFormat="1"/>
    <xf numFmtId="0" fontId="5" fillId="0" borderId="0" xfId="0" applyFont="1"/>
    <xf numFmtId="9" fontId="2" fillId="0" borderId="0" xfId="0" applyNumberFormat="1" applyFont="1"/>
    <xf numFmtId="3" fontId="0" fillId="0" borderId="0" xfId="0" applyNumberFormat="1"/>
    <xf numFmtId="3" fontId="0" fillId="0" borderId="0" xfId="0" quotePrefix="1" applyNumberFormat="1"/>
    <xf numFmtId="37" fontId="0" fillId="0" borderId="0" xfId="0" applyNumberFormat="1"/>
    <xf numFmtId="187" fontId="0" fillId="0" borderId="0" xfId="2" applyNumberFormat="1" applyFont="1"/>
    <xf numFmtId="0" fontId="8" fillId="0" borderId="0" xfId="0" applyFont="1"/>
    <xf numFmtId="37" fontId="0" fillId="4" borderId="0" xfId="0" applyNumberFormat="1" applyFill="1"/>
    <xf numFmtId="9" fontId="0" fillId="5" borderId="0" xfId="1" applyFont="1" applyFill="1"/>
    <xf numFmtId="190" fontId="0" fillId="5" borderId="0" xfId="1" applyNumberFormat="1" applyFont="1" applyFill="1"/>
    <xf numFmtId="0" fontId="0" fillId="6" borderId="0" xfId="0" applyFill="1"/>
    <xf numFmtId="0" fontId="8" fillId="2" borderId="0" xfId="0" applyFont="1" applyFill="1"/>
    <xf numFmtId="0" fontId="9" fillId="2" borderId="0" xfId="0" applyFont="1" applyFill="1"/>
    <xf numFmtId="0" fontId="7" fillId="7" borderId="0" xfId="0" applyFont="1" applyFill="1"/>
    <xf numFmtId="0" fontId="0" fillId="0" borderId="0" xfId="0" applyFont="1"/>
    <xf numFmtId="0" fontId="10" fillId="0" borderId="0" xfId="0" applyFont="1"/>
    <xf numFmtId="0" fontId="11" fillId="0" borderId="0" xfId="0" applyFont="1"/>
    <xf numFmtId="0" fontId="10" fillId="8" borderId="0" xfId="0" applyFont="1" applyFill="1" applyAlignment="1">
      <alignment wrapText="1"/>
    </xf>
    <xf numFmtId="14" fontId="10" fillId="8" borderId="0" xfId="0" applyNumberFormat="1" applyFont="1" applyFill="1" applyAlignment="1">
      <alignment horizontal="left" wrapText="1"/>
    </xf>
    <xf numFmtId="0" fontId="10" fillId="8" borderId="0" xfId="0" applyFont="1" applyFill="1" applyAlignment="1">
      <alignment horizontal="center"/>
    </xf>
    <xf numFmtId="0" fontId="10" fillId="8" borderId="0" xfId="0" applyFont="1" applyFill="1" applyAlignment="1">
      <alignment horizontal="left" wrapText="1"/>
    </xf>
    <xf numFmtId="0" fontId="10" fillId="0" borderId="20" xfId="0" applyFont="1" applyBorder="1" applyAlignment="1">
      <alignment horizontal="center" wrapText="1"/>
    </xf>
    <xf numFmtId="0" fontId="10" fillId="0" borderId="22" xfId="0" applyFont="1" applyBorder="1" applyAlignment="1">
      <alignment horizontal="center" wrapText="1"/>
    </xf>
    <xf numFmtId="4" fontId="10" fillId="0" borderId="20" xfId="0" applyNumberFormat="1" applyFont="1" applyBorder="1" applyAlignment="1">
      <alignment horizontal="right" wrapText="1"/>
    </xf>
    <xf numFmtId="0" fontId="10" fillId="0" borderId="20" xfId="0" applyFont="1" applyBorder="1" applyAlignment="1">
      <alignment horizontal="right" wrapText="1"/>
    </xf>
    <xf numFmtId="0" fontId="10" fillId="0" borderId="22" xfId="0" applyFont="1" applyBorder="1" applyAlignment="1">
      <alignment horizontal="center"/>
    </xf>
    <xf numFmtId="0" fontId="14" fillId="0" borderId="22" xfId="0" applyFont="1" applyBorder="1" applyAlignment="1">
      <alignment horizontal="center" vertical="center" wrapText="1"/>
    </xf>
    <xf numFmtId="0" fontId="14" fillId="0" borderId="20" xfId="0" applyFont="1" applyBorder="1" applyAlignment="1">
      <alignment horizontal="center" vertical="center" wrapText="1"/>
    </xf>
    <xf numFmtId="14" fontId="10" fillId="0" borderId="22" xfId="0" applyNumberFormat="1" applyFont="1" applyBorder="1" applyAlignment="1">
      <alignment horizontal="center" wrapText="1"/>
    </xf>
    <xf numFmtId="4" fontId="13" fillId="0" borderId="20" xfId="0" applyNumberFormat="1" applyFont="1" applyBorder="1" applyAlignment="1">
      <alignment horizontal="right" wrapText="1"/>
    </xf>
    <xf numFmtId="4" fontId="12" fillId="0" borderId="20" xfId="0" applyNumberFormat="1" applyFont="1" applyBorder="1" applyAlignment="1">
      <alignment horizontal="right" wrapText="1"/>
    </xf>
    <xf numFmtId="191" fontId="0" fillId="4" borderId="0" xfId="2" applyNumberFormat="1" applyFont="1" applyFill="1"/>
    <xf numFmtId="0" fontId="15" fillId="0" borderId="0" xfId="0" applyFont="1"/>
    <xf numFmtId="0" fontId="16" fillId="0" borderId="0" xfId="0" applyFont="1"/>
    <xf numFmtId="0" fontId="16" fillId="0" borderId="0" xfId="0" applyFont="1" applyAlignment="1">
      <alignment horizontal="center"/>
    </xf>
    <xf numFmtId="0" fontId="16" fillId="0" borderId="7" xfId="0" quotePrefix="1" applyFont="1" applyBorder="1" applyAlignment="1">
      <alignment horizontal="center"/>
    </xf>
    <xf numFmtId="191" fontId="16" fillId="0" borderId="0" xfId="2" applyNumberFormat="1" applyFont="1"/>
    <xf numFmtId="5" fontId="16" fillId="0" borderId="0" xfId="2" applyNumberFormat="1" applyFont="1"/>
    <xf numFmtId="10" fontId="16" fillId="0" borderId="0" xfId="1" applyNumberFormat="1" applyFont="1"/>
    <xf numFmtId="9" fontId="16" fillId="0" borderId="0" xfId="1" applyFont="1"/>
    <xf numFmtId="9" fontId="16" fillId="9" borderId="0" xfId="1" applyFont="1" applyFill="1"/>
    <xf numFmtId="187" fontId="16" fillId="0" borderId="0" xfId="2" applyFont="1"/>
    <xf numFmtId="187" fontId="16" fillId="9" borderId="0" xfId="2" applyFont="1" applyFill="1"/>
    <xf numFmtId="190" fontId="16" fillId="0" borderId="0" xfId="1" applyNumberFormat="1" applyFont="1"/>
    <xf numFmtId="0" fontId="16" fillId="9" borderId="0" xfId="0" applyFont="1" applyFill="1"/>
    <xf numFmtId="0" fontId="16" fillId="0" borderId="0" xfId="0" quotePrefix="1" applyFont="1"/>
    <xf numFmtId="191" fontId="16" fillId="0" borderId="0" xfId="0" applyNumberFormat="1" applyFont="1"/>
    <xf numFmtId="5" fontId="16" fillId="0" borderId="0" xfId="0" applyNumberFormat="1" applyFont="1"/>
    <xf numFmtId="0" fontId="18" fillId="0" borderId="0" xfId="0" applyFont="1"/>
    <xf numFmtId="0" fontId="19" fillId="0" borderId="0" xfId="0" applyFont="1"/>
    <xf numFmtId="0" fontId="20" fillId="0" borderId="0" xfId="0" applyFont="1"/>
    <xf numFmtId="0" fontId="19" fillId="0" borderId="0" xfId="0" applyFont="1" applyAlignment="1">
      <alignment horizontal="center"/>
    </xf>
    <xf numFmtId="0" fontId="19" fillId="0" borderId="7" xfId="0" quotePrefix="1" applyFont="1" applyBorder="1" applyAlignment="1">
      <alignment horizontal="center"/>
    </xf>
    <xf numFmtId="191" fontId="19" fillId="0" borderId="0" xfId="2" applyNumberFormat="1" applyFont="1"/>
    <xf numFmtId="5" fontId="19" fillId="0" borderId="0" xfId="2" applyNumberFormat="1" applyFont="1"/>
    <xf numFmtId="190" fontId="19" fillId="0" borderId="0" xfId="1" applyNumberFormat="1" applyFont="1"/>
    <xf numFmtId="0" fontId="19" fillId="9" borderId="0" xfId="0" applyFont="1" applyFill="1"/>
    <xf numFmtId="10" fontId="19" fillId="0" borderId="0" xfId="1" applyNumberFormat="1" applyFont="1"/>
    <xf numFmtId="191" fontId="19" fillId="0" borderId="0" xfId="0" applyNumberFormat="1" applyFont="1"/>
    <xf numFmtId="5" fontId="19" fillId="0" borderId="0" xfId="0" applyNumberFormat="1" applyFont="1"/>
    <xf numFmtId="9" fontId="19" fillId="0" borderId="0" xfId="1" applyFont="1"/>
    <xf numFmtId="9" fontId="19" fillId="9" borderId="0" xfId="1" applyFont="1" applyFill="1"/>
    <xf numFmtId="187" fontId="19" fillId="0" borderId="0" xfId="2" applyFont="1"/>
    <xf numFmtId="187" fontId="19" fillId="9" borderId="0" xfId="2" applyFont="1" applyFill="1"/>
    <xf numFmtId="0" fontId="19" fillId="0" borderId="0" xfId="0" quotePrefix="1" applyFont="1"/>
    <xf numFmtId="0" fontId="5" fillId="0" borderId="0" xfId="0" applyFont="1" applyAlignment="1">
      <alignment horizontal="center"/>
    </xf>
    <xf numFmtId="0" fontId="10" fillId="8" borderId="0" xfId="0" applyFont="1" applyFill="1" applyAlignment="1">
      <alignment wrapText="1"/>
    </xf>
    <xf numFmtId="0" fontId="10" fillId="0" borderId="16" xfId="0" applyFont="1" applyBorder="1" applyAlignment="1">
      <alignment horizontal="right" wrapText="1"/>
    </xf>
    <xf numFmtId="0" fontId="0" fillId="0" borderId="17" xfId="0" applyFont="1" applyBorder="1" applyAlignment="1">
      <alignment horizontal="center" wrapText="1"/>
    </xf>
    <xf numFmtId="0" fontId="0" fillId="0" borderId="21" xfId="0" applyFont="1" applyBorder="1" applyAlignment="1">
      <alignment horizontal="center" wrapText="1"/>
    </xf>
    <xf numFmtId="0" fontId="0" fillId="0" borderId="22" xfId="0" applyFont="1" applyBorder="1" applyAlignment="1">
      <alignment horizontal="center" wrapText="1"/>
    </xf>
    <xf numFmtId="0" fontId="10" fillId="0" borderId="18" xfId="0" applyFont="1" applyBorder="1" applyAlignment="1">
      <alignment horizontal="center" wrapText="1"/>
    </xf>
    <xf numFmtId="0" fontId="10" fillId="0" borderId="19" xfId="0" applyFont="1" applyBorder="1" applyAlignment="1">
      <alignment horizontal="center" wrapText="1"/>
    </xf>
    <xf numFmtId="0" fontId="10" fillId="0" borderId="17" xfId="0" applyFont="1" applyBorder="1" applyAlignment="1">
      <alignment horizontal="center" wrapText="1"/>
    </xf>
    <xf numFmtId="0" fontId="10" fillId="0" borderId="22" xfId="0" applyFont="1" applyBorder="1" applyAlignment="1">
      <alignment horizontal="center" wrapText="1"/>
    </xf>
    <xf numFmtId="4" fontId="12" fillId="0" borderId="18" xfId="0" applyNumberFormat="1" applyFont="1" applyBorder="1" applyAlignment="1">
      <alignment horizontal="center" wrapText="1"/>
    </xf>
    <xf numFmtId="4" fontId="12" fillId="0" borderId="19" xfId="0" applyNumberFormat="1" applyFont="1" applyBorder="1" applyAlignment="1">
      <alignment horizontal="center" wrapText="1"/>
    </xf>
    <xf numFmtId="4" fontId="13" fillId="0" borderId="18" xfId="0" applyNumberFormat="1" applyFont="1" applyBorder="1" applyAlignment="1">
      <alignment horizontal="center" wrapText="1"/>
    </xf>
    <xf numFmtId="4" fontId="13" fillId="0" borderId="19" xfId="0" applyNumberFormat="1" applyFont="1" applyBorder="1" applyAlignment="1">
      <alignment horizontal="center" wrapText="1"/>
    </xf>
    <xf numFmtId="0" fontId="10" fillId="0" borderId="23" xfId="0" applyFont="1" applyBorder="1" applyAlignment="1">
      <alignment horizontal="center" wrapText="1"/>
    </xf>
    <xf numFmtId="0" fontId="10" fillId="0" borderId="21" xfId="0" applyFont="1" applyBorder="1" applyAlignment="1">
      <alignment horizontal="center" wrapText="1"/>
    </xf>
    <xf numFmtId="0" fontId="20" fillId="0" borderId="24" xfId="0" applyFont="1" applyBorder="1"/>
    <xf numFmtId="0" fontId="20" fillId="0" borderId="0" xfId="0" applyFont="1" applyBorder="1"/>
    <xf numFmtId="0" fontId="20" fillId="0" borderId="25" xfId="0" applyFont="1" applyBorder="1"/>
    <xf numFmtId="0" fontId="20" fillId="0" borderId="12" xfId="0" applyFont="1" applyBorder="1"/>
    <xf numFmtId="0" fontId="20" fillId="0" borderId="13" xfId="0" applyFont="1" applyBorder="1"/>
    <xf numFmtId="0" fontId="20" fillId="0" borderId="14" xfId="0" applyFont="1" applyBorder="1"/>
    <xf numFmtId="0" fontId="20" fillId="10" borderId="9" xfId="0" applyFont="1" applyFill="1" applyBorder="1"/>
    <xf numFmtId="0" fontId="20" fillId="10" borderId="10" xfId="0" applyFont="1" applyFill="1" applyBorder="1"/>
    <xf numFmtId="0" fontId="20" fillId="10" borderId="11" xfId="0" applyFont="1" applyFill="1" applyBorder="1"/>
    <xf numFmtId="7" fontId="19" fillId="9" borderId="0" xfId="0" applyNumberFormat="1" applyFont="1" applyFill="1"/>
    <xf numFmtId="0" fontId="19" fillId="0" borderId="0" xfId="0" applyFont="1" applyFill="1"/>
  </cellXfs>
  <cellStyles count="3">
    <cellStyle name="Comma" xfId="2" builtinId="3"/>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Q43"/>
  <sheetViews>
    <sheetView workbookViewId="0">
      <selection activeCell="C25" sqref="C25"/>
    </sheetView>
  </sheetViews>
  <sheetFormatPr defaultRowHeight="15" x14ac:dyDescent="0.2"/>
  <cols>
    <col min="1" max="1" width="30.75" style="93" customWidth="1"/>
    <col min="2" max="6" width="9" style="93"/>
    <col min="7" max="7" width="31.5" style="93" customWidth="1"/>
    <col min="8" max="12" width="9" style="93"/>
    <col min="13" max="13" width="36.75" style="93" bestFit="1" customWidth="1"/>
    <col min="14" max="16384" width="9" style="93"/>
  </cols>
  <sheetData>
    <row r="1" spans="1:16" ht="15.75" x14ac:dyDescent="0.25">
      <c r="A1" s="91" t="s">
        <v>566</v>
      </c>
      <c r="B1" s="92"/>
      <c r="C1" s="92"/>
      <c r="D1" s="92"/>
      <c r="G1" s="91" t="s">
        <v>596</v>
      </c>
      <c r="H1" s="92"/>
      <c r="I1" s="92"/>
      <c r="J1" s="92"/>
      <c r="M1" s="91" t="s">
        <v>615</v>
      </c>
      <c r="N1" s="92"/>
      <c r="O1" s="92"/>
      <c r="P1" s="92"/>
    </row>
    <row r="2" spans="1:16" ht="15.75" x14ac:dyDescent="0.25">
      <c r="A2" s="92"/>
      <c r="B2" s="92"/>
      <c r="C2" s="92"/>
      <c r="D2" s="92"/>
      <c r="G2" s="92"/>
      <c r="H2" s="92"/>
      <c r="I2" s="92"/>
      <c r="J2" s="92"/>
      <c r="M2" s="92"/>
      <c r="N2" s="92"/>
      <c r="O2" s="92"/>
      <c r="P2" s="92"/>
    </row>
    <row r="3" spans="1:16" ht="15.75" x14ac:dyDescent="0.25">
      <c r="A3" s="92"/>
      <c r="B3" s="94" t="s">
        <v>567</v>
      </c>
      <c r="C3" s="94" t="s">
        <v>568</v>
      </c>
      <c r="D3" s="94" t="s">
        <v>569</v>
      </c>
      <c r="G3" s="92"/>
      <c r="H3" s="94" t="s">
        <v>567</v>
      </c>
      <c r="I3" s="94" t="s">
        <v>568</v>
      </c>
      <c r="J3" s="94" t="s">
        <v>569</v>
      </c>
      <c r="M3" s="92"/>
      <c r="N3" s="94" t="s">
        <v>567</v>
      </c>
      <c r="O3" s="94" t="s">
        <v>568</v>
      </c>
      <c r="P3" s="94" t="s">
        <v>569</v>
      </c>
    </row>
    <row r="4" spans="1:16" ht="15.75" x14ac:dyDescent="0.25">
      <c r="A4" s="92"/>
      <c r="B4" s="95" t="s">
        <v>570</v>
      </c>
      <c r="C4" s="95" t="s">
        <v>571</v>
      </c>
      <c r="D4" s="95" t="s">
        <v>572</v>
      </c>
      <c r="G4" s="92"/>
      <c r="H4" s="95" t="s">
        <v>570</v>
      </c>
      <c r="I4" s="95" t="s">
        <v>571</v>
      </c>
      <c r="J4" s="95" t="s">
        <v>572</v>
      </c>
      <c r="M4" s="92"/>
      <c r="N4" s="95" t="s">
        <v>570</v>
      </c>
      <c r="O4" s="95" t="s">
        <v>571</v>
      </c>
      <c r="P4" s="95" t="s">
        <v>572</v>
      </c>
    </row>
    <row r="5" spans="1:16" ht="15.75" x14ac:dyDescent="0.25">
      <c r="A5" s="92" t="s">
        <v>573</v>
      </c>
      <c r="B5" s="96">
        <v>0</v>
      </c>
      <c r="C5" s="97">
        <v>2500</v>
      </c>
      <c r="D5" s="97">
        <v>5000</v>
      </c>
      <c r="G5" s="92"/>
      <c r="H5" s="92"/>
      <c r="I5" s="92"/>
      <c r="J5" s="92"/>
      <c r="M5" s="92"/>
      <c r="N5" s="92"/>
      <c r="O5" s="92"/>
      <c r="P5" s="92"/>
    </row>
    <row r="6" spans="1:16" ht="15.75" x14ac:dyDescent="0.25">
      <c r="A6" s="92" t="s">
        <v>574</v>
      </c>
      <c r="B6" s="97">
        <v>10000</v>
      </c>
      <c r="C6" s="97">
        <v>7500</v>
      </c>
      <c r="D6" s="97">
        <v>5000</v>
      </c>
      <c r="G6" s="92" t="s">
        <v>597</v>
      </c>
      <c r="H6" s="92"/>
      <c r="I6" s="92"/>
      <c r="J6" s="92"/>
      <c r="M6" s="92" t="s">
        <v>616</v>
      </c>
      <c r="N6" s="92"/>
      <c r="O6" s="92"/>
      <c r="P6" s="92"/>
    </row>
    <row r="7" spans="1:16" ht="15.75" x14ac:dyDescent="0.25">
      <c r="A7" s="92"/>
      <c r="B7" s="92"/>
      <c r="C7" s="92"/>
      <c r="D7" s="92"/>
      <c r="G7" s="92" t="s">
        <v>598</v>
      </c>
      <c r="H7" s="96">
        <v>0</v>
      </c>
      <c r="I7" s="97">
        <v>125</v>
      </c>
      <c r="J7" s="97">
        <v>250</v>
      </c>
      <c r="M7" s="92" t="s">
        <v>617</v>
      </c>
      <c r="N7" s="97">
        <v>1485</v>
      </c>
      <c r="O7" s="97">
        <v>1485</v>
      </c>
      <c r="P7" s="97">
        <v>1485</v>
      </c>
    </row>
    <row r="8" spans="1:16" ht="15.75" x14ac:dyDescent="0.25">
      <c r="A8" s="92" t="s">
        <v>575</v>
      </c>
      <c r="B8" s="96">
        <v>0</v>
      </c>
      <c r="C8" s="97">
        <v>2500</v>
      </c>
      <c r="D8" s="97">
        <v>5000</v>
      </c>
      <c r="G8" s="92" t="s">
        <v>599</v>
      </c>
      <c r="H8" s="98">
        <v>0.05</v>
      </c>
      <c r="I8" s="98">
        <v>0.05</v>
      </c>
      <c r="J8" s="98">
        <v>0.05</v>
      </c>
      <c r="M8" s="92" t="s">
        <v>618</v>
      </c>
      <c r="N8" s="97">
        <f>+N7*0.34</f>
        <v>504.90000000000003</v>
      </c>
      <c r="O8" s="97">
        <f>+O7*0.34</f>
        <v>504.90000000000003</v>
      </c>
      <c r="P8" s="97">
        <f>+P7*0.34</f>
        <v>504.90000000000003</v>
      </c>
    </row>
    <row r="9" spans="1:16" ht="15.75" x14ac:dyDescent="0.25">
      <c r="A9" s="92" t="s">
        <v>576</v>
      </c>
      <c r="B9" s="97">
        <v>10000</v>
      </c>
      <c r="C9" s="97">
        <v>8350</v>
      </c>
      <c r="D9" s="97">
        <v>6700</v>
      </c>
      <c r="G9" s="92" t="s">
        <v>600</v>
      </c>
      <c r="H9" s="92"/>
      <c r="I9" s="92"/>
      <c r="J9" s="92"/>
      <c r="M9" s="92" t="s">
        <v>619</v>
      </c>
      <c r="N9" s="97">
        <f>+N7-N8</f>
        <v>980.09999999999991</v>
      </c>
      <c r="O9" s="97">
        <f>+O7-O8</f>
        <v>980.09999999999991</v>
      </c>
      <c r="P9" s="97">
        <f>+P7-P8</f>
        <v>980.09999999999991</v>
      </c>
    </row>
    <row r="10" spans="1:16" ht="18.75" x14ac:dyDescent="0.35">
      <c r="A10" s="92"/>
      <c r="B10" s="92"/>
      <c r="C10" s="92"/>
      <c r="D10" s="92"/>
      <c r="G10" s="92" t="s">
        <v>637</v>
      </c>
      <c r="H10" s="99"/>
      <c r="I10" s="99"/>
      <c r="J10" s="99"/>
      <c r="M10" s="92" t="s">
        <v>620</v>
      </c>
      <c r="N10" s="97">
        <v>500</v>
      </c>
      <c r="O10" s="97">
        <v>500</v>
      </c>
      <c r="P10" s="97">
        <v>500</v>
      </c>
    </row>
    <row r="11" spans="1:16" ht="15.75" x14ac:dyDescent="0.25">
      <c r="A11" s="92" t="s">
        <v>577</v>
      </c>
      <c r="B11" s="100">
        <v>0.05</v>
      </c>
      <c r="C11" s="100">
        <v>0.05</v>
      </c>
      <c r="D11" s="100">
        <v>0.05</v>
      </c>
      <c r="G11" s="92"/>
      <c r="H11" s="92"/>
      <c r="I11" s="92"/>
      <c r="J11" s="92"/>
      <c r="M11" s="92" t="s">
        <v>621</v>
      </c>
      <c r="N11" s="97">
        <v>-500</v>
      </c>
      <c r="O11" s="97">
        <v>-500</v>
      </c>
      <c r="P11" s="97">
        <v>-500</v>
      </c>
    </row>
    <row r="12" spans="1:16" ht="15.75" x14ac:dyDescent="0.25">
      <c r="A12" s="92"/>
      <c r="B12" s="100"/>
      <c r="C12" s="100"/>
      <c r="D12" s="100"/>
      <c r="G12" s="92" t="s">
        <v>602</v>
      </c>
      <c r="H12" s="92"/>
      <c r="I12" s="92"/>
      <c r="J12" s="92"/>
      <c r="M12" s="92" t="s">
        <v>622</v>
      </c>
      <c r="N12" s="96">
        <v>0</v>
      </c>
      <c r="O12" s="96">
        <v>0</v>
      </c>
      <c r="P12" s="96">
        <v>0</v>
      </c>
    </row>
    <row r="13" spans="1:16" ht="15.75" x14ac:dyDescent="0.25">
      <c r="A13" s="92" t="s">
        <v>578</v>
      </c>
      <c r="B13" s="100">
        <f>+B11*(1-0.34)</f>
        <v>3.2999999999999995E-2</v>
      </c>
      <c r="C13" s="100">
        <f>+C11*(1-0.34)</f>
        <v>3.2999999999999995E-2</v>
      </c>
      <c r="D13" s="100">
        <f>+D11*(1-0.34)</f>
        <v>3.2999999999999995E-2</v>
      </c>
      <c r="G13" s="92" t="s">
        <v>603</v>
      </c>
      <c r="H13" s="97">
        <v>1485</v>
      </c>
      <c r="I13" s="97">
        <v>1485</v>
      </c>
      <c r="J13" s="97">
        <v>1485</v>
      </c>
      <c r="M13" s="92" t="s">
        <v>623</v>
      </c>
      <c r="N13" s="97">
        <f>+N9+N10+N11+N12</f>
        <v>980.09999999999991</v>
      </c>
      <c r="O13" s="97">
        <f>+O9+O10+O11+O12</f>
        <v>980.09999999999991</v>
      </c>
      <c r="P13" s="97">
        <f>+P9+P10+P11+P12</f>
        <v>980.09999999999991</v>
      </c>
    </row>
    <row r="14" spans="1:16" ht="15.75" x14ac:dyDescent="0.25">
      <c r="A14" s="92"/>
      <c r="B14" s="92"/>
      <c r="C14" s="92"/>
      <c r="D14" s="92"/>
      <c r="G14" s="92" t="s">
        <v>604</v>
      </c>
      <c r="H14" s="101">
        <f>+H7</f>
        <v>0</v>
      </c>
      <c r="I14" s="102">
        <f>+I7</f>
        <v>125</v>
      </c>
      <c r="J14" s="102">
        <f>+J7</f>
        <v>250</v>
      </c>
      <c r="M14" s="92"/>
      <c r="N14" s="92"/>
      <c r="O14" s="92"/>
      <c r="P14" s="92"/>
    </row>
    <row r="15" spans="1:16" ht="15.75" x14ac:dyDescent="0.25">
      <c r="A15" s="92" t="s">
        <v>579</v>
      </c>
      <c r="B15" s="92"/>
      <c r="C15" s="92"/>
      <c r="D15" s="92"/>
      <c r="G15" s="92" t="s">
        <v>605</v>
      </c>
      <c r="H15" s="99"/>
      <c r="I15" s="99"/>
      <c r="J15" s="99"/>
      <c r="M15" s="92" t="s">
        <v>624</v>
      </c>
      <c r="N15" s="92">
        <v>0.8</v>
      </c>
      <c r="O15" s="92">
        <v>0.8</v>
      </c>
      <c r="P15" s="92">
        <v>0.8</v>
      </c>
    </row>
    <row r="16" spans="1:16" ht="15.75" x14ac:dyDescent="0.25">
      <c r="A16" s="92" t="s">
        <v>580</v>
      </c>
      <c r="B16" s="103">
        <v>0</v>
      </c>
      <c r="C16" s="104"/>
      <c r="D16" s="104"/>
      <c r="G16" s="92" t="s">
        <v>589</v>
      </c>
      <c r="H16" s="99"/>
      <c r="I16" s="99"/>
      <c r="J16" s="99"/>
      <c r="M16" s="92" t="s">
        <v>625</v>
      </c>
      <c r="N16" s="98">
        <v>0.05</v>
      </c>
      <c r="O16" s="98">
        <v>0.05</v>
      </c>
      <c r="P16" s="98">
        <v>0.05</v>
      </c>
    </row>
    <row r="17" spans="1:16" ht="15.75" x14ac:dyDescent="0.25">
      <c r="A17" s="92" t="s">
        <v>582</v>
      </c>
      <c r="B17" s="103">
        <v>1</v>
      </c>
      <c r="C17" s="104"/>
      <c r="D17" s="104"/>
      <c r="G17" s="92" t="s">
        <v>606</v>
      </c>
      <c r="H17" s="99"/>
      <c r="I17" s="99"/>
      <c r="J17" s="99"/>
      <c r="M17" s="92" t="s">
        <v>585</v>
      </c>
      <c r="N17" s="98">
        <v>0.06</v>
      </c>
      <c r="O17" s="98">
        <v>0.06</v>
      </c>
      <c r="P17" s="98">
        <v>0.06</v>
      </c>
    </row>
    <row r="18" spans="1:16" ht="15.75" x14ac:dyDescent="0.25">
      <c r="A18" s="92" t="s">
        <v>583</v>
      </c>
      <c r="B18" s="105">
        <v>0.8</v>
      </c>
      <c r="C18" s="106"/>
      <c r="D18" s="106"/>
      <c r="G18" s="92" t="s">
        <v>607</v>
      </c>
      <c r="H18" s="97">
        <v>500</v>
      </c>
      <c r="I18" s="97">
        <v>500</v>
      </c>
      <c r="J18" s="97">
        <v>500</v>
      </c>
      <c r="M18" s="92" t="s">
        <v>626</v>
      </c>
      <c r="N18" s="99"/>
      <c r="O18" s="99"/>
      <c r="P18" s="99"/>
    </row>
    <row r="19" spans="1:16" ht="15.75" x14ac:dyDescent="0.25">
      <c r="A19" s="92" t="s">
        <v>584</v>
      </c>
      <c r="B19" s="98">
        <v>0.05</v>
      </c>
      <c r="C19" s="98">
        <v>0.05</v>
      </c>
      <c r="D19" s="98">
        <v>0.05</v>
      </c>
      <c r="G19" s="107" t="s">
        <v>608</v>
      </c>
      <c r="H19" s="97">
        <v>-500</v>
      </c>
      <c r="I19" s="97">
        <v>-500</v>
      </c>
      <c r="J19" s="97">
        <v>-500</v>
      </c>
      <c r="M19" s="92"/>
      <c r="N19" s="92"/>
      <c r="O19" s="92"/>
      <c r="P19" s="92"/>
    </row>
    <row r="20" spans="1:16" ht="15.75" x14ac:dyDescent="0.25">
      <c r="A20" s="92" t="s">
        <v>585</v>
      </c>
      <c r="B20" s="98">
        <v>0.06</v>
      </c>
      <c r="C20" s="98">
        <v>0.06</v>
      </c>
      <c r="D20" s="98">
        <v>0.06</v>
      </c>
      <c r="G20" s="92" t="s">
        <v>609</v>
      </c>
      <c r="H20" s="96">
        <v>0</v>
      </c>
      <c r="I20" s="96">
        <v>0</v>
      </c>
      <c r="J20" s="96">
        <v>0</v>
      </c>
      <c r="M20" s="92" t="s">
        <v>627</v>
      </c>
      <c r="N20" s="92"/>
      <c r="O20" s="92"/>
      <c r="P20" s="92"/>
    </row>
    <row r="21" spans="1:16" ht="15.75" x14ac:dyDescent="0.25">
      <c r="A21" s="92" t="s">
        <v>586</v>
      </c>
      <c r="B21" s="99"/>
      <c r="C21" s="99"/>
      <c r="D21" s="99"/>
      <c r="G21" s="107" t="s">
        <v>610</v>
      </c>
      <c r="H21" s="96">
        <v>0</v>
      </c>
      <c r="I21" s="96">
        <v>0</v>
      </c>
      <c r="J21" s="96">
        <v>0</v>
      </c>
      <c r="M21" s="92" t="s">
        <v>628</v>
      </c>
      <c r="N21" s="99"/>
      <c r="O21" s="99"/>
      <c r="P21" s="99"/>
    </row>
    <row r="22" spans="1:16" ht="15.75" x14ac:dyDescent="0.25">
      <c r="A22" s="92" t="s">
        <v>587</v>
      </c>
      <c r="B22" s="99"/>
      <c r="C22" s="99"/>
      <c r="D22" s="99"/>
      <c r="G22" s="92" t="s">
        <v>649</v>
      </c>
      <c r="H22" s="99"/>
      <c r="I22" s="99"/>
      <c r="J22" s="99"/>
      <c r="M22" s="92"/>
      <c r="N22" s="92"/>
      <c r="O22" s="92"/>
      <c r="P22" s="92"/>
    </row>
    <row r="23" spans="1:16" ht="15.75" x14ac:dyDescent="0.25">
      <c r="A23" s="92" t="s">
        <v>588</v>
      </c>
      <c r="B23" s="97">
        <v>1485</v>
      </c>
      <c r="C23" s="97">
        <v>1485</v>
      </c>
      <c r="D23" s="97">
        <v>1485</v>
      </c>
      <c r="G23" s="92"/>
      <c r="H23" s="92"/>
      <c r="I23" s="92"/>
      <c r="J23" s="92"/>
      <c r="M23" s="92" t="s">
        <v>629</v>
      </c>
      <c r="N23" s="92"/>
      <c r="O23" s="92"/>
      <c r="P23" s="92"/>
    </row>
    <row r="24" spans="1:16" ht="15.75" x14ac:dyDescent="0.25">
      <c r="A24" s="92" t="s">
        <v>589</v>
      </c>
      <c r="B24" s="133">
        <f>B23*0.34</f>
        <v>504.90000000000003</v>
      </c>
      <c r="C24" s="133">
        <f t="shared" ref="C24:D24" si="0">C23*0.34</f>
        <v>504.90000000000003</v>
      </c>
      <c r="D24" s="133">
        <f t="shared" si="0"/>
        <v>504.90000000000003</v>
      </c>
      <c r="G24" s="92" t="s">
        <v>612</v>
      </c>
      <c r="H24" s="99"/>
      <c r="I24" s="99"/>
      <c r="J24" s="99"/>
      <c r="M24" s="92" t="s">
        <v>630</v>
      </c>
      <c r="N24" s="99"/>
      <c r="O24" s="99"/>
      <c r="P24" s="99"/>
    </row>
    <row r="25" spans="1:16" ht="15.75" x14ac:dyDescent="0.25">
      <c r="A25" s="92" t="s">
        <v>590</v>
      </c>
      <c r="B25" s="99"/>
      <c r="C25" s="99"/>
      <c r="D25" s="99"/>
      <c r="G25" s="92"/>
      <c r="H25" s="92"/>
      <c r="I25" s="92"/>
      <c r="J25" s="92"/>
      <c r="M25" s="92" t="s">
        <v>631</v>
      </c>
      <c r="N25" s="99"/>
      <c r="O25" s="99"/>
      <c r="P25" s="99"/>
    </row>
    <row r="26" spans="1:16" ht="18.75" x14ac:dyDescent="0.35">
      <c r="A26" s="107" t="s">
        <v>591</v>
      </c>
      <c r="B26" s="97">
        <v>500</v>
      </c>
      <c r="C26" s="97">
        <v>500</v>
      </c>
      <c r="D26" s="97">
        <v>500</v>
      </c>
      <c r="G26" s="92" t="s">
        <v>652</v>
      </c>
      <c r="H26" s="99"/>
      <c r="I26" s="99"/>
      <c r="J26" s="99"/>
      <c r="M26" s="92"/>
      <c r="N26" s="92"/>
      <c r="O26" s="92"/>
      <c r="P26" s="92"/>
    </row>
    <row r="27" spans="1:16" ht="15.75" x14ac:dyDescent="0.25">
      <c r="A27" s="92" t="s">
        <v>592</v>
      </c>
      <c r="B27" s="97">
        <v>-500</v>
      </c>
      <c r="C27" s="97">
        <v>-500</v>
      </c>
      <c r="D27" s="97">
        <v>-500</v>
      </c>
      <c r="G27" s="92"/>
      <c r="H27" s="92"/>
      <c r="I27" s="92"/>
      <c r="J27" s="92"/>
      <c r="M27" s="92" t="s">
        <v>632</v>
      </c>
      <c r="N27" s="98">
        <v>0.05</v>
      </c>
      <c r="O27" s="98">
        <v>0.05</v>
      </c>
      <c r="P27" s="98">
        <v>0.05</v>
      </c>
    </row>
    <row r="28" spans="1:16" ht="15.75" x14ac:dyDescent="0.25">
      <c r="A28" s="107" t="s">
        <v>593</v>
      </c>
      <c r="B28" s="96">
        <v>0</v>
      </c>
      <c r="C28" s="96">
        <v>0</v>
      </c>
      <c r="D28" s="96">
        <v>0</v>
      </c>
      <c r="G28" s="92" t="s">
        <v>614</v>
      </c>
      <c r="H28" s="99"/>
      <c r="I28" s="99"/>
      <c r="J28" s="99"/>
      <c r="M28" s="92"/>
      <c r="N28" s="92"/>
      <c r="O28" s="92"/>
      <c r="P28" s="92"/>
    </row>
    <row r="29" spans="1:16" ht="15.75" x14ac:dyDescent="0.25">
      <c r="A29" s="92" t="s">
        <v>650</v>
      </c>
      <c r="B29" s="99"/>
      <c r="C29" s="99"/>
      <c r="D29" s="99"/>
      <c r="M29" s="92" t="s">
        <v>633</v>
      </c>
      <c r="N29" s="92"/>
      <c r="O29" s="92"/>
      <c r="P29" s="92"/>
    </row>
    <row r="30" spans="1:16" ht="15.75" x14ac:dyDescent="0.25">
      <c r="A30" s="92"/>
      <c r="B30" s="92"/>
      <c r="C30" s="92"/>
      <c r="D30" s="92"/>
      <c r="M30" s="92" t="s">
        <v>634</v>
      </c>
      <c r="N30" s="99"/>
      <c r="O30" s="99"/>
      <c r="P30" s="99"/>
    </row>
    <row r="31" spans="1:16" ht="15.75" x14ac:dyDescent="0.25">
      <c r="A31" s="92" t="s">
        <v>651</v>
      </c>
      <c r="B31" s="99"/>
      <c r="C31" s="99"/>
      <c r="D31" s="99"/>
      <c r="M31" s="92" t="s">
        <v>581</v>
      </c>
      <c r="N31" s="92"/>
      <c r="O31" s="92"/>
      <c r="P31" s="92"/>
    </row>
    <row r="32" spans="1:16" ht="15.75" x14ac:dyDescent="0.25">
      <c r="M32" s="92" t="s">
        <v>635</v>
      </c>
      <c r="N32" s="92"/>
      <c r="O32" s="92"/>
      <c r="P32" s="92"/>
    </row>
    <row r="33" spans="1:17" ht="15.75" x14ac:dyDescent="0.25">
      <c r="M33" s="92" t="s">
        <v>636</v>
      </c>
      <c r="N33" s="99"/>
      <c r="O33" s="99"/>
      <c r="P33" s="99"/>
    </row>
    <row r="34" spans="1:17" ht="15.75" x14ac:dyDescent="0.25">
      <c r="M34" s="92"/>
      <c r="N34" s="134"/>
      <c r="O34" s="134"/>
      <c r="P34" s="134"/>
    </row>
    <row r="35" spans="1:17" ht="16.5" thickBot="1" x14ac:dyDescent="0.3">
      <c r="M35" s="92"/>
      <c r="N35" s="134"/>
      <c r="O35" s="134"/>
      <c r="P35" s="134"/>
    </row>
    <row r="36" spans="1:17" x14ac:dyDescent="0.2">
      <c r="A36" s="130" t="s">
        <v>640</v>
      </c>
      <c r="B36" s="131"/>
      <c r="C36" s="131"/>
      <c r="D36" s="132"/>
      <c r="G36" s="130" t="s">
        <v>647</v>
      </c>
      <c r="H36" s="131"/>
      <c r="I36" s="131"/>
      <c r="J36" s="131"/>
      <c r="K36" s="132"/>
      <c r="M36" s="130" t="s">
        <v>658</v>
      </c>
      <c r="N36" s="131"/>
      <c r="O36" s="131"/>
      <c r="P36" s="131"/>
      <c r="Q36" s="132"/>
    </row>
    <row r="37" spans="1:17" x14ac:dyDescent="0.2">
      <c r="A37" s="124" t="s">
        <v>641</v>
      </c>
      <c r="B37" s="125"/>
      <c r="C37" s="125"/>
      <c r="D37" s="126"/>
      <c r="G37" s="124" t="s">
        <v>648</v>
      </c>
      <c r="H37" s="125"/>
      <c r="I37" s="125"/>
      <c r="J37" s="125"/>
      <c r="K37" s="126"/>
      <c r="M37" s="124" t="s">
        <v>659</v>
      </c>
      <c r="N37" s="125"/>
      <c r="O37" s="125"/>
      <c r="P37" s="125"/>
      <c r="Q37" s="126"/>
    </row>
    <row r="38" spans="1:17" x14ac:dyDescent="0.2">
      <c r="A38" s="124" t="s">
        <v>642</v>
      </c>
      <c r="B38" s="125"/>
      <c r="C38" s="125"/>
      <c r="D38" s="126"/>
      <c r="G38" s="124" t="s">
        <v>657</v>
      </c>
      <c r="H38" s="125"/>
      <c r="I38" s="125"/>
      <c r="J38" s="125"/>
      <c r="K38" s="126"/>
      <c r="M38" s="124" t="s">
        <v>660</v>
      </c>
      <c r="N38" s="125"/>
      <c r="O38" s="125"/>
      <c r="P38" s="125"/>
      <c r="Q38" s="126"/>
    </row>
    <row r="39" spans="1:17" x14ac:dyDescent="0.2">
      <c r="A39" s="124" t="s">
        <v>644</v>
      </c>
      <c r="B39" s="125"/>
      <c r="C39" s="125"/>
      <c r="D39" s="126"/>
      <c r="G39" s="124" t="s">
        <v>653</v>
      </c>
      <c r="H39" s="125"/>
      <c r="I39" s="125"/>
      <c r="J39" s="125"/>
      <c r="K39" s="126"/>
      <c r="M39" s="124" t="s">
        <v>661</v>
      </c>
      <c r="N39" s="125"/>
      <c r="O39" s="125"/>
      <c r="P39" s="125"/>
      <c r="Q39" s="126"/>
    </row>
    <row r="40" spans="1:17" x14ac:dyDescent="0.2">
      <c r="A40" s="124" t="s">
        <v>645</v>
      </c>
      <c r="B40" s="125"/>
      <c r="C40" s="125"/>
      <c r="D40" s="126"/>
      <c r="G40" s="124" t="s">
        <v>654</v>
      </c>
      <c r="H40" s="125"/>
      <c r="I40" s="125"/>
      <c r="J40" s="125"/>
      <c r="K40" s="126"/>
      <c r="M40" s="124" t="s">
        <v>662</v>
      </c>
      <c r="N40" s="125"/>
      <c r="O40" s="125"/>
      <c r="P40" s="125"/>
      <c r="Q40" s="126"/>
    </row>
    <row r="41" spans="1:17" x14ac:dyDescent="0.2">
      <c r="A41" s="124" t="s">
        <v>643</v>
      </c>
      <c r="B41" s="125"/>
      <c r="C41" s="125"/>
      <c r="D41" s="126"/>
      <c r="G41" s="124" t="s">
        <v>655</v>
      </c>
      <c r="H41" s="125"/>
      <c r="I41" s="125"/>
      <c r="J41" s="125"/>
      <c r="K41" s="126"/>
      <c r="M41" s="124" t="s">
        <v>663</v>
      </c>
      <c r="N41" s="125"/>
      <c r="O41" s="125"/>
      <c r="P41" s="125"/>
      <c r="Q41" s="126"/>
    </row>
    <row r="42" spans="1:17" ht="15.75" thickBot="1" x14ac:dyDescent="0.25">
      <c r="A42" s="127" t="s">
        <v>646</v>
      </c>
      <c r="B42" s="128"/>
      <c r="C42" s="128"/>
      <c r="D42" s="129"/>
      <c r="G42" s="127" t="s">
        <v>656</v>
      </c>
      <c r="H42" s="128"/>
      <c r="I42" s="128"/>
      <c r="J42" s="128"/>
      <c r="K42" s="129"/>
      <c r="M42" s="124" t="s">
        <v>664</v>
      </c>
      <c r="N42" s="125"/>
      <c r="O42" s="125"/>
      <c r="P42" s="125"/>
      <c r="Q42" s="126"/>
    </row>
    <row r="43" spans="1:17" ht="15.75" thickBot="1" x14ac:dyDescent="0.25">
      <c r="M43" s="127" t="s">
        <v>665</v>
      </c>
      <c r="N43" s="128"/>
      <c r="O43" s="128"/>
      <c r="P43" s="128"/>
      <c r="Q43" s="129"/>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M19"/>
  <sheetViews>
    <sheetView workbookViewId="0">
      <selection activeCell="L24" sqref="L24"/>
    </sheetView>
  </sheetViews>
  <sheetFormatPr defaultRowHeight="14.25" x14ac:dyDescent="0.2"/>
  <sheetData>
    <row r="1" spans="2:13" x14ac:dyDescent="0.2">
      <c r="B1" s="22" t="s">
        <v>7</v>
      </c>
      <c r="C1" s="22"/>
      <c r="D1" s="22"/>
      <c r="E1" s="22"/>
    </row>
    <row r="2" spans="2:13" x14ac:dyDescent="0.2">
      <c r="B2" s="22" t="s">
        <v>8</v>
      </c>
      <c r="C2" s="22"/>
      <c r="D2" s="22"/>
      <c r="E2" s="22"/>
    </row>
    <row r="3" spans="2:13" x14ac:dyDescent="0.2">
      <c r="B3" s="22" t="s">
        <v>9</v>
      </c>
      <c r="C3" s="22"/>
      <c r="D3" s="22"/>
      <c r="E3" s="22"/>
    </row>
    <row r="4" spans="2:13" x14ac:dyDescent="0.2">
      <c r="B4" s="23" t="s">
        <v>10</v>
      </c>
      <c r="C4" s="22"/>
      <c r="D4" s="22"/>
      <c r="E4" s="22"/>
    </row>
    <row r="6" spans="2:13" x14ac:dyDescent="0.2">
      <c r="B6" s="1" t="s">
        <v>0</v>
      </c>
      <c r="C6" s="2" t="s">
        <v>1</v>
      </c>
      <c r="D6" s="2" t="s">
        <v>2</v>
      </c>
      <c r="E6" s="2" t="s">
        <v>3</v>
      </c>
      <c r="F6" s="3" t="s">
        <v>4</v>
      </c>
      <c r="I6" t="s">
        <v>0</v>
      </c>
      <c r="J6" t="s">
        <v>1</v>
      </c>
      <c r="L6" t="s">
        <v>0</v>
      </c>
      <c r="M6" t="s">
        <v>3</v>
      </c>
    </row>
    <row r="7" spans="2:13" x14ac:dyDescent="0.2">
      <c r="B7" s="4">
        <v>1</v>
      </c>
      <c r="C7" s="5">
        <v>0.42</v>
      </c>
      <c r="D7" s="5"/>
      <c r="E7" s="6">
        <f>LN(C7)</f>
        <v>-0.86750056770472306</v>
      </c>
      <c r="F7" s="7"/>
      <c r="I7">
        <v>1</v>
      </c>
      <c r="J7">
        <v>0.42</v>
      </c>
      <c r="L7">
        <v>1</v>
      </c>
      <c r="M7" s="8">
        <v>-0.86750056770472306</v>
      </c>
    </row>
    <row r="8" spans="2:13" x14ac:dyDescent="0.2">
      <c r="B8" s="4">
        <f>B7+1</f>
        <v>2</v>
      </c>
      <c r="C8" s="5">
        <v>0.41</v>
      </c>
      <c r="D8" s="9">
        <f>C8/C7-1</f>
        <v>-2.3809523809523836E-2</v>
      </c>
      <c r="E8" s="6">
        <f t="shared" ref="E8:E16" si="0">LN(C8)</f>
        <v>-0.89159811928378363</v>
      </c>
      <c r="F8" s="10">
        <f>1+D8</f>
        <v>0.97619047619047616</v>
      </c>
      <c r="I8">
        <f>I7+1</f>
        <v>2</v>
      </c>
      <c r="J8">
        <v>0.41</v>
      </c>
      <c r="L8">
        <f>L7+1</f>
        <v>2</v>
      </c>
      <c r="M8" s="8">
        <v>-0.89159811928378363</v>
      </c>
    </row>
    <row r="9" spans="2:13" x14ac:dyDescent="0.2">
      <c r="B9" s="4">
        <f t="shared" ref="B9:B16" si="1">B8+1</f>
        <v>3</v>
      </c>
      <c r="C9" s="5">
        <v>0.4</v>
      </c>
      <c r="D9" s="9">
        <f t="shared" ref="D9:D16" si="2">C9/C8-1</f>
        <v>-2.4390243902438935E-2</v>
      </c>
      <c r="E9" s="6">
        <f t="shared" si="0"/>
        <v>-0.916290731874155</v>
      </c>
      <c r="F9" s="10">
        <f t="shared" ref="F9:F16" si="3">1+D9</f>
        <v>0.97560975609756106</v>
      </c>
      <c r="I9">
        <f t="shared" ref="I9:I16" si="4">I8+1</f>
        <v>3</v>
      </c>
      <c r="J9">
        <v>0.4</v>
      </c>
      <c r="L9">
        <f t="shared" ref="L9:L16" si="5">L8+1</f>
        <v>3</v>
      </c>
      <c r="M9" s="8">
        <v>-0.916290731874155</v>
      </c>
    </row>
    <row r="10" spans="2:13" x14ac:dyDescent="0.2">
      <c r="B10" s="4">
        <f t="shared" si="1"/>
        <v>4</v>
      </c>
      <c r="C10" s="5">
        <v>0.57999999999999996</v>
      </c>
      <c r="D10" s="9">
        <f t="shared" si="2"/>
        <v>0.44999999999999973</v>
      </c>
      <c r="E10" s="6">
        <f t="shared" si="0"/>
        <v>-0.54472717544167215</v>
      </c>
      <c r="F10" s="10">
        <f t="shared" si="3"/>
        <v>1.4499999999999997</v>
      </c>
      <c r="I10">
        <f t="shared" si="4"/>
        <v>4</v>
      </c>
      <c r="J10">
        <v>0.57999999999999996</v>
      </c>
      <c r="L10">
        <f t="shared" si="5"/>
        <v>4</v>
      </c>
      <c r="M10" s="8">
        <v>-0.54472717544167215</v>
      </c>
    </row>
    <row r="11" spans="2:13" x14ac:dyDescent="0.2">
      <c r="B11" s="4">
        <f t="shared" si="1"/>
        <v>5</v>
      </c>
      <c r="C11" s="5">
        <v>0.65</v>
      </c>
      <c r="D11" s="9">
        <f t="shared" si="2"/>
        <v>0.12068965517241392</v>
      </c>
      <c r="E11" s="6">
        <f t="shared" si="0"/>
        <v>-0.43078291609245423</v>
      </c>
      <c r="F11" s="10">
        <f t="shared" si="3"/>
        <v>1.1206896551724139</v>
      </c>
      <c r="I11">
        <f t="shared" si="4"/>
        <v>5</v>
      </c>
      <c r="J11">
        <v>0.65</v>
      </c>
      <c r="L11">
        <f t="shared" si="5"/>
        <v>5</v>
      </c>
      <c r="M11" s="8">
        <v>-0.43078291609245423</v>
      </c>
    </row>
    <row r="12" spans="2:13" x14ac:dyDescent="0.2">
      <c r="B12" s="4">
        <f t="shared" si="1"/>
        <v>6</v>
      </c>
      <c r="C12" s="5">
        <v>0.72</v>
      </c>
      <c r="D12" s="9">
        <f t="shared" si="2"/>
        <v>0.10769230769230753</v>
      </c>
      <c r="E12" s="6">
        <f t="shared" si="0"/>
        <v>-0.3285040669720361</v>
      </c>
      <c r="F12" s="10">
        <f t="shared" si="3"/>
        <v>1.1076923076923075</v>
      </c>
      <c r="I12">
        <f t="shared" si="4"/>
        <v>6</v>
      </c>
      <c r="J12">
        <v>0.72</v>
      </c>
      <c r="L12">
        <f t="shared" si="5"/>
        <v>6</v>
      </c>
      <c r="M12" s="8">
        <v>-0.3285040669720361</v>
      </c>
    </row>
    <row r="13" spans="2:13" x14ac:dyDescent="0.2">
      <c r="B13" s="4">
        <f t="shared" si="1"/>
        <v>7</v>
      </c>
      <c r="C13" s="5">
        <v>0.82</v>
      </c>
      <c r="D13" s="9">
        <f t="shared" si="2"/>
        <v>0.13888888888888884</v>
      </c>
      <c r="E13" s="6">
        <f t="shared" si="0"/>
        <v>-0.19845093872383832</v>
      </c>
      <c r="F13" s="10">
        <f t="shared" si="3"/>
        <v>1.1388888888888888</v>
      </c>
      <c r="I13">
        <f t="shared" si="4"/>
        <v>7</v>
      </c>
      <c r="J13">
        <v>0.82</v>
      </c>
      <c r="L13">
        <f t="shared" si="5"/>
        <v>7</v>
      </c>
      <c r="M13" s="8">
        <v>-0.19845093872383832</v>
      </c>
    </row>
    <row r="14" spans="2:13" x14ac:dyDescent="0.2">
      <c r="B14" s="4">
        <f t="shared" si="1"/>
        <v>8</v>
      </c>
      <c r="C14" s="5">
        <v>0.93</v>
      </c>
      <c r="D14" s="9">
        <f t="shared" si="2"/>
        <v>0.13414634146341475</v>
      </c>
      <c r="E14" s="6">
        <f t="shared" si="0"/>
        <v>-7.2570692834835374E-2</v>
      </c>
      <c r="F14" s="10">
        <f t="shared" si="3"/>
        <v>1.1341463414634148</v>
      </c>
      <c r="I14">
        <f t="shared" si="4"/>
        <v>8</v>
      </c>
      <c r="J14">
        <v>0.93</v>
      </c>
      <c r="L14">
        <f t="shared" si="5"/>
        <v>8</v>
      </c>
      <c r="M14" s="8">
        <v>-7.2570692834835374E-2</v>
      </c>
    </row>
    <row r="15" spans="2:13" x14ac:dyDescent="0.2">
      <c r="B15" s="4">
        <f t="shared" si="1"/>
        <v>9</v>
      </c>
      <c r="C15" s="5">
        <v>1.07</v>
      </c>
      <c r="D15" s="9">
        <f t="shared" si="2"/>
        <v>0.15053763440860224</v>
      </c>
      <c r="E15" s="6">
        <f t="shared" si="0"/>
        <v>6.7658648473814864E-2</v>
      </c>
      <c r="F15" s="10">
        <f t="shared" si="3"/>
        <v>1.1505376344086022</v>
      </c>
      <c r="I15">
        <f t="shared" si="4"/>
        <v>9</v>
      </c>
      <c r="J15">
        <v>1.07</v>
      </c>
      <c r="L15">
        <f t="shared" si="5"/>
        <v>9</v>
      </c>
      <c r="M15" s="8">
        <v>6.7658648473814864E-2</v>
      </c>
    </row>
    <row r="16" spans="2:13" x14ac:dyDescent="0.2">
      <c r="B16" s="11">
        <f t="shared" si="1"/>
        <v>10</v>
      </c>
      <c r="C16" s="12">
        <v>1.27</v>
      </c>
      <c r="D16" s="13">
        <f t="shared" si="2"/>
        <v>0.18691588785046731</v>
      </c>
      <c r="E16" s="14">
        <f t="shared" si="0"/>
        <v>0.23901690047049992</v>
      </c>
      <c r="F16" s="15">
        <f t="shared" si="3"/>
        <v>1.1869158878504673</v>
      </c>
      <c r="I16">
        <f t="shared" si="4"/>
        <v>10</v>
      </c>
      <c r="J16">
        <v>1.27</v>
      </c>
      <c r="L16">
        <f t="shared" si="5"/>
        <v>10</v>
      </c>
      <c r="M16" s="8">
        <v>0.23901690047049992</v>
      </c>
    </row>
    <row r="17" spans="2:4" ht="15" thickBot="1" x14ac:dyDescent="0.25"/>
    <row r="18" spans="2:4" x14ac:dyDescent="0.2">
      <c r="B18" s="16" t="s">
        <v>5</v>
      </c>
      <c r="C18" s="17"/>
      <c r="D18" s="18"/>
    </row>
    <row r="19" spans="2:4" ht="15" thickBot="1" x14ac:dyDescent="0.25">
      <c r="B19" s="19" t="s">
        <v>6</v>
      </c>
      <c r="C19" s="20"/>
      <c r="D19" s="2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N29"/>
  <sheetViews>
    <sheetView tabSelected="1" workbookViewId="0">
      <selection activeCell="I32" sqref="I32"/>
    </sheetView>
  </sheetViews>
  <sheetFormatPr defaultRowHeight="14.25" x14ac:dyDescent="0.2"/>
  <cols>
    <col min="2" max="2" width="20" bestFit="1" customWidth="1"/>
  </cols>
  <sheetData>
    <row r="1" spans="1:14" x14ac:dyDescent="0.2">
      <c r="A1" t="s">
        <v>11</v>
      </c>
    </row>
    <row r="2" spans="1:14" x14ac:dyDescent="0.2">
      <c r="A2" t="s">
        <v>21</v>
      </c>
    </row>
    <row r="3" spans="1:14" x14ac:dyDescent="0.2">
      <c r="A3" t="s">
        <v>23</v>
      </c>
    </row>
    <row r="4" spans="1:14" x14ac:dyDescent="0.2">
      <c r="A4" t="s">
        <v>638</v>
      </c>
    </row>
    <row r="5" spans="1:14" x14ac:dyDescent="0.2">
      <c r="M5" s="30"/>
    </row>
    <row r="6" spans="1:14" x14ac:dyDescent="0.2">
      <c r="B6" s="24" t="s">
        <v>565</v>
      </c>
      <c r="C6" s="25">
        <v>0</v>
      </c>
      <c r="D6" s="25">
        <v>1</v>
      </c>
      <c r="E6" s="25">
        <v>2</v>
      </c>
      <c r="F6" s="25">
        <v>3</v>
      </c>
      <c r="G6" s="25">
        <v>4</v>
      </c>
      <c r="H6" s="25" t="s">
        <v>12</v>
      </c>
    </row>
    <row r="7" spans="1:14" x14ac:dyDescent="0.2">
      <c r="B7" s="26" t="s">
        <v>13</v>
      </c>
      <c r="C7" s="5">
        <v>620</v>
      </c>
      <c r="D7" s="5">
        <f>C7*(1+D8)</f>
        <v>659.06</v>
      </c>
      <c r="E7" s="27">
        <f t="shared" ref="E7:H7" si="0">D7*(1+E8)</f>
        <v>700.58077999999989</v>
      </c>
      <c r="F7" s="27">
        <f t="shared" si="0"/>
        <v>744.71736913999985</v>
      </c>
      <c r="G7" s="27">
        <f t="shared" si="0"/>
        <v>767.05889021419989</v>
      </c>
      <c r="H7" s="27">
        <f t="shared" si="0"/>
        <v>790.07065692062588</v>
      </c>
      <c r="M7" s="30"/>
      <c r="N7" s="30"/>
    </row>
    <row r="8" spans="1:14" x14ac:dyDescent="0.2">
      <c r="B8" s="26" t="s">
        <v>14</v>
      </c>
      <c r="C8" s="5"/>
      <c r="D8" s="9">
        <v>6.3E-2</v>
      </c>
      <c r="E8" s="9">
        <v>6.3E-2</v>
      </c>
      <c r="F8" s="9">
        <v>6.3E-2</v>
      </c>
      <c r="G8" s="9">
        <v>0.03</v>
      </c>
      <c r="H8" s="9">
        <v>0.03</v>
      </c>
      <c r="N8" s="30"/>
    </row>
    <row r="9" spans="1:14" x14ac:dyDescent="0.2">
      <c r="B9" s="26" t="s">
        <v>15</v>
      </c>
      <c r="C9" s="5"/>
      <c r="D9" s="5"/>
      <c r="E9" s="5"/>
      <c r="F9" s="32"/>
      <c r="G9" s="5"/>
      <c r="H9" s="5"/>
    </row>
    <row r="10" spans="1:14" x14ac:dyDescent="0.2">
      <c r="B10" s="26" t="s">
        <v>16</v>
      </c>
      <c r="C10" s="5"/>
      <c r="D10" s="27">
        <f>D7/(1.118)</f>
        <v>589.49910554561711</v>
      </c>
      <c r="E10" s="27">
        <f>E7/(1.118)^2</f>
        <v>560.49870232110095</v>
      </c>
      <c r="F10" s="27">
        <f>F7/(1.118)^3</f>
        <v>532.92497367381941</v>
      </c>
      <c r="G10" s="5"/>
      <c r="H10" s="5"/>
      <c r="M10" s="30"/>
      <c r="N10" s="30"/>
    </row>
    <row r="11" spans="1:14" x14ac:dyDescent="0.2">
      <c r="B11" s="26" t="s">
        <v>17</v>
      </c>
      <c r="C11" s="5"/>
      <c r="D11" s="27">
        <f>D10</f>
        <v>589.49910554561711</v>
      </c>
      <c r="E11" s="27">
        <f>E10</f>
        <v>560.49870232110095</v>
      </c>
      <c r="F11" s="27">
        <f>(F10)+(F9)/1.118^3</f>
        <v>532.92497367381941</v>
      </c>
      <c r="G11" s="5"/>
      <c r="H11" s="5"/>
    </row>
    <row r="12" spans="1:14" x14ac:dyDescent="0.2">
      <c r="B12" s="28" t="s">
        <v>18</v>
      </c>
      <c r="C12" s="12">
        <f>SUM(D11:F11)</f>
        <v>1682.9227815405375</v>
      </c>
      <c r="D12" s="12"/>
      <c r="E12" s="12"/>
      <c r="F12" s="12"/>
      <c r="G12" s="12"/>
      <c r="H12" s="12"/>
      <c r="M12" s="30"/>
      <c r="N12" s="30"/>
    </row>
    <row r="13" spans="1:14" x14ac:dyDescent="0.2">
      <c r="N13" s="30"/>
    </row>
    <row r="14" spans="1:14" x14ac:dyDescent="0.2">
      <c r="B14" t="s">
        <v>19</v>
      </c>
      <c r="C14" s="29">
        <f>C12/200</f>
        <v>8.4146139077026874</v>
      </c>
      <c r="D14" t="s">
        <v>25</v>
      </c>
      <c r="N14" s="30"/>
    </row>
    <row r="15" spans="1:14" x14ac:dyDescent="0.2">
      <c r="B15" t="s">
        <v>24</v>
      </c>
      <c r="C15" s="29">
        <f>(F9/(1.118)^3)/200</f>
        <v>0</v>
      </c>
      <c r="D15" t="s">
        <v>25</v>
      </c>
    </row>
    <row r="16" spans="1:14" x14ac:dyDescent="0.2">
      <c r="B16" t="s">
        <v>26</v>
      </c>
      <c r="C16" s="29">
        <f>C14-C15</f>
        <v>8.4146139077026874</v>
      </c>
      <c r="D16" t="s">
        <v>25</v>
      </c>
      <c r="M16" s="30"/>
      <c r="N16" s="30"/>
    </row>
    <row r="17" spans="2:14" x14ac:dyDescent="0.2">
      <c r="N17" s="30"/>
    </row>
    <row r="18" spans="2:14" x14ac:dyDescent="0.2">
      <c r="N18" s="30"/>
    </row>
    <row r="21" spans="2:14" x14ac:dyDescent="0.2">
      <c r="B21" t="s">
        <v>20</v>
      </c>
      <c r="C21" t="s">
        <v>22</v>
      </c>
    </row>
    <row r="22" spans="2:14" x14ac:dyDescent="0.2">
      <c r="C22" s="32"/>
    </row>
    <row r="23" spans="2:14" x14ac:dyDescent="0.2">
      <c r="B23" s="31">
        <v>0.01</v>
      </c>
    </row>
    <row r="24" spans="2:14" x14ac:dyDescent="0.2">
      <c r="B24" s="31">
        <f>B23+0.005</f>
        <v>1.4999999999999999E-2</v>
      </c>
    </row>
    <row r="25" spans="2:14" x14ac:dyDescent="0.2">
      <c r="B25" s="31">
        <f t="shared" ref="B25:B29" si="1">B24+0.005</f>
        <v>0.02</v>
      </c>
    </row>
    <row r="26" spans="2:14" x14ac:dyDescent="0.2">
      <c r="B26" s="31">
        <f t="shared" si="1"/>
        <v>2.5000000000000001E-2</v>
      </c>
    </row>
    <row r="27" spans="2:14" x14ac:dyDescent="0.2">
      <c r="B27" s="31">
        <f t="shared" si="1"/>
        <v>3.0000000000000002E-2</v>
      </c>
    </row>
    <row r="28" spans="2:14" x14ac:dyDescent="0.2">
      <c r="B28" s="31">
        <f t="shared" si="1"/>
        <v>3.5000000000000003E-2</v>
      </c>
    </row>
    <row r="29" spans="2:14" x14ac:dyDescent="0.2">
      <c r="B29" s="31">
        <f t="shared" si="1"/>
        <v>0.04</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M81"/>
  <sheetViews>
    <sheetView topLeftCell="A46" workbookViewId="0">
      <selection activeCell="A81" sqref="A81"/>
    </sheetView>
  </sheetViews>
  <sheetFormatPr defaultRowHeight="14.25" x14ac:dyDescent="0.2"/>
  <cols>
    <col min="1" max="1" width="27.25" customWidth="1"/>
  </cols>
  <sheetData>
    <row r="1" spans="1:13" ht="18" x14ac:dyDescent="0.25">
      <c r="A1" s="108" t="s">
        <v>27</v>
      </c>
      <c r="B1" s="108"/>
      <c r="C1" s="108"/>
      <c r="D1" s="108"/>
      <c r="E1" s="108"/>
      <c r="F1" s="108"/>
      <c r="G1" s="108"/>
    </row>
    <row r="2" spans="1:13" x14ac:dyDescent="0.2">
      <c r="A2" t="s">
        <v>28</v>
      </c>
      <c r="B2" s="33">
        <v>0.1</v>
      </c>
    </row>
    <row r="3" spans="1:13" x14ac:dyDescent="0.2">
      <c r="A3" t="s">
        <v>29</v>
      </c>
      <c r="B3" s="33">
        <v>0.15</v>
      </c>
      <c r="F3" s="54" t="s">
        <v>86</v>
      </c>
      <c r="G3" s="22"/>
      <c r="H3" s="22"/>
      <c r="I3" s="22"/>
      <c r="J3" s="22"/>
      <c r="K3" s="22"/>
      <c r="L3" s="22"/>
      <c r="M3" s="22"/>
    </row>
    <row r="4" spans="1:13" x14ac:dyDescent="0.2">
      <c r="A4" t="s">
        <v>30</v>
      </c>
      <c r="B4" s="33">
        <v>0.08</v>
      </c>
    </row>
    <row r="5" spans="1:13" x14ac:dyDescent="0.2">
      <c r="A5" t="s">
        <v>31</v>
      </c>
      <c r="B5" s="33">
        <v>0.77</v>
      </c>
    </row>
    <row r="6" spans="1:13" x14ac:dyDescent="0.2">
      <c r="A6" t="s">
        <v>32</v>
      </c>
      <c r="B6" s="33">
        <v>0.5</v>
      </c>
    </row>
    <row r="7" spans="1:13" x14ac:dyDescent="0.2">
      <c r="A7" t="s">
        <v>33</v>
      </c>
      <c r="B7" s="33">
        <v>0.1</v>
      </c>
    </row>
    <row r="8" spans="1:13" x14ac:dyDescent="0.2">
      <c r="A8" t="s">
        <v>34</v>
      </c>
      <c r="B8" s="34">
        <v>0.1</v>
      </c>
    </row>
    <row r="9" spans="1:13" x14ac:dyDescent="0.2">
      <c r="A9" t="s">
        <v>35</v>
      </c>
      <c r="B9" s="34">
        <v>0.08</v>
      </c>
    </row>
    <row r="10" spans="1:13" x14ac:dyDescent="0.2">
      <c r="A10" t="s">
        <v>36</v>
      </c>
      <c r="B10" s="33">
        <v>0.4</v>
      </c>
    </row>
    <row r="11" spans="1:13" x14ac:dyDescent="0.2">
      <c r="A11" t="s">
        <v>37</v>
      </c>
      <c r="B11" s="33">
        <v>0.4</v>
      </c>
    </row>
    <row r="13" spans="1:13" x14ac:dyDescent="0.2">
      <c r="A13" s="35" t="s">
        <v>0</v>
      </c>
      <c r="B13" s="36">
        <v>0</v>
      </c>
      <c r="C13" s="36">
        <v>1</v>
      </c>
      <c r="D13" s="36">
        <v>2</v>
      </c>
      <c r="E13" s="36">
        <v>3</v>
      </c>
      <c r="F13" s="36">
        <v>4</v>
      </c>
      <c r="G13" s="36">
        <v>5</v>
      </c>
      <c r="H13" s="35"/>
    </row>
    <row r="14" spans="1:13" x14ac:dyDescent="0.2">
      <c r="A14" s="35" t="s">
        <v>38</v>
      </c>
    </row>
    <row r="15" spans="1:13" x14ac:dyDescent="0.2">
      <c r="A15" t="s">
        <v>39</v>
      </c>
      <c r="B15" s="37">
        <f>1000</f>
        <v>1000</v>
      </c>
      <c r="C15" s="37">
        <f>B15*(1+$B$2)</f>
        <v>1100</v>
      </c>
      <c r="D15" s="37"/>
      <c r="E15" s="37"/>
      <c r="F15" s="37"/>
      <c r="G15" s="37"/>
    </row>
    <row r="16" spans="1:13" x14ac:dyDescent="0.2">
      <c r="A16" t="s">
        <v>40</v>
      </c>
      <c r="B16" s="37">
        <f t="shared" ref="B16:C16" si="0">-B15*$B$6</f>
        <v>-500</v>
      </c>
      <c r="C16" s="37">
        <f t="shared" si="0"/>
        <v>-550</v>
      </c>
      <c r="D16" s="37"/>
      <c r="E16" s="37"/>
      <c r="F16" s="37"/>
      <c r="G16" s="37"/>
    </row>
    <row r="17" spans="1:8" x14ac:dyDescent="0.2">
      <c r="A17" t="s">
        <v>41</v>
      </c>
      <c r="B17" s="37">
        <f>-$B$8*B36</f>
        <v>-32</v>
      </c>
      <c r="C17" s="37">
        <f>-$B$8*(B36+C36)/2</f>
        <v>-32</v>
      </c>
      <c r="D17" s="37"/>
      <c r="E17" s="37"/>
      <c r="F17" s="37"/>
      <c r="G17" s="37"/>
    </row>
    <row r="18" spans="1:8" x14ac:dyDescent="0.2">
      <c r="A18" t="s">
        <v>42</v>
      </c>
      <c r="B18" s="37">
        <f>$B$9*B27</f>
        <v>6.4</v>
      </c>
      <c r="C18" s="48">
        <f>$B$9*(B27)</f>
        <v>6.4</v>
      </c>
      <c r="D18" s="48"/>
      <c r="E18" s="48"/>
      <c r="F18" s="48"/>
      <c r="G18" s="48"/>
    </row>
    <row r="19" spans="1:8" x14ac:dyDescent="0.2">
      <c r="A19" t="s">
        <v>43</v>
      </c>
      <c r="B19" s="37">
        <v>-100</v>
      </c>
      <c r="C19" s="37">
        <f>-$B$7*(C30+B30)/2</f>
        <v>-116.7</v>
      </c>
      <c r="D19" s="37"/>
      <c r="E19" s="37"/>
      <c r="F19" s="37"/>
      <c r="G19" s="37"/>
    </row>
    <row r="20" spans="1:8" x14ac:dyDescent="0.2">
      <c r="A20" t="s">
        <v>44</v>
      </c>
      <c r="B20" s="37">
        <f t="shared" ref="B20:C20" si="1">SUM(B15:B19)</f>
        <v>374.4</v>
      </c>
      <c r="C20" s="37">
        <f t="shared" si="1"/>
        <v>407.7</v>
      </c>
      <c r="D20" s="37"/>
      <c r="E20" s="37"/>
      <c r="F20" s="37"/>
      <c r="G20" s="37"/>
    </row>
    <row r="21" spans="1:8" x14ac:dyDescent="0.2">
      <c r="A21" t="s">
        <v>45</v>
      </c>
      <c r="B21" s="37">
        <f t="shared" ref="B21:C21" si="2">-B20*$B$10</f>
        <v>-149.76</v>
      </c>
      <c r="C21" s="37">
        <f t="shared" si="2"/>
        <v>-163.08000000000001</v>
      </c>
      <c r="D21" s="37"/>
      <c r="E21" s="37"/>
      <c r="F21" s="37"/>
      <c r="G21" s="37"/>
    </row>
    <row r="22" spans="1:8" x14ac:dyDescent="0.2">
      <c r="A22" t="s">
        <v>46</v>
      </c>
      <c r="B22" s="37">
        <f t="shared" ref="B22:C22" si="3">B21+B20</f>
        <v>224.64</v>
      </c>
      <c r="C22" s="37">
        <f t="shared" si="3"/>
        <v>244.61999999999998</v>
      </c>
      <c r="D22" s="37"/>
      <c r="E22" s="37"/>
      <c r="F22" s="37"/>
      <c r="G22" s="37"/>
    </row>
    <row r="23" spans="1:8" x14ac:dyDescent="0.2">
      <c r="A23" t="s">
        <v>47</v>
      </c>
      <c r="B23" s="37">
        <f>-B22*$B$11</f>
        <v>-89.855999999999995</v>
      </c>
      <c r="C23" s="37">
        <f>-$B$11*C22</f>
        <v>-97.847999999999999</v>
      </c>
      <c r="D23" s="37"/>
      <c r="E23" s="37"/>
      <c r="F23" s="37"/>
      <c r="G23" s="37"/>
    </row>
    <row r="24" spans="1:8" x14ac:dyDescent="0.2">
      <c r="A24" t="s">
        <v>48</v>
      </c>
      <c r="B24" s="37">
        <f t="shared" ref="B24:C24" si="4">B23+B22</f>
        <v>134.78399999999999</v>
      </c>
      <c r="C24" s="37">
        <f t="shared" si="4"/>
        <v>146.77199999999999</v>
      </c>
      <c r="D24" s="37"/>
      <c r="E24" s="37"/>
      <c r="F24" s="37"/>
      <c r="G24" s="37"/>
    </row>
    <row r="25" spans="1:8" x14ac:dyDescent="0.2">
      <c r="B25" s="37"/>
      <c r="C25" s="37"/>
      <c r="D25" s="37"/>
      <c r="E25" s="37"/>
      <c r="F25" s="37"/>
      <c r="G25" s="37"/>
    </row>
    <row r="26" spans="1:8" x14ac:dyDescent="0.2">
      <c r="A26" s="35" t="s">
        <v>49</v>
      </c>
      <c r="B26" s="37"/>
      <c r="C26" s="37"/>
      <c r="D26" s="37"/>
      <c r="E26" s="37"/>
      <c r="F26" s="37"/>
      <c r="G26" s="37"/>
    </row>
    <row r="27" spans="1:8" x14ac:dyDescent="0.2">
      <c r="A27" s="30" t="s">
        <v>50</v>
      </c>
      <c r="B27" s="37">
        <v>80</v>
      </c>
      <c r="C27" s="37">
        <f>C39-C28-C32</f>
        <v>142.77199999999993</v>
      </c>
      <c r="D27" s="37"/>
      <c r="E27" s="37"/>
      <c r="F27" s="37"/>
      <c r="G27" s="37"/>
    </row>
    <row r="28" spans="1:8" x14ac:dyDescent="0.2">
      <c r="A28" t="s">
        <v>51</v>
      </c>
      <c r="B28" s="37">
        <f>$B$3*B15</f>
        <v>150</v>
      </c>
      <c r="C28" s="37">
        <f>C15*$B$3</f>
        <v>165</v>
      </c>
      <c r="D28" s="37">
        <f>D15*$B$3</f>
        <v>0</v>
      </c>
      <c r="E28" s="37">
        <f>E15*$B$3</f>
        <v>0</v>
      </c>
      <c r="F28" s="37">
        <f>F15*$B$3</f>
        <v>0</v>
      </c>
      <c r="G28" s="37">
        <f>G15*$B$3</f>
        <v>0</v>
      </c>
    </row>
    <row r="29" spans="1:8" x14ac:dyDescent="0.2">
      <c r="A29" t="s">
        <v>52</v>
      </c>
      <c r="B29" s="37"/>
      <c r="C29" s="37"/>
      <c r="D29" s="37"/>
      <c r="E29" s="37"/>
      <c r="F29" s="37"/>
      <c r="G29" s="37"/>
    </row>
    <row r="30" spans="1:8" x14ac:dyDescent="0.2">
      <c r="A30" t="s">
        <v>53</v>
      </c>
      <c r="B30" s="74">
        <f t="shared" ref="B30" si="5">B32-B31</f>
        <v>1070</v>
      </c>
      <c r="C30" s="74">
        <v>1264</v>
      </c>
      <c r="D30" s="74">
        <v>1486</v>
      </c>
      <c r="E30" s="74">
        <v>1740</v>
      </c>
      <c r="F30" s="74">
        <v>2031</v>
      </c>
      <c r="G30" s="74">
        <v>2364</v>
      </c>
      <c r="H30" s="49" t="s">
        <v>83</v>
      </c>
    </row>
    <row r="31" spans="1:8" x14ac:dyDescent="0.2">
      <c r="A31" t="s">
        <v>54</v>
      </c>
      <c r="B31" s="37">
        <v>-300</v>
      </c>
      <c r="C31" s="37">
        <f>B31+C19</f>
        <v>-416.7</v>
      </c>
      <c r="D31" s="37">
        <f>C31+D19</f>
        <v>-416.7</v>
      </c>
      <c r="E31" s="37">
        <f>D31+E19</f>
        <v>-416.7</v>
      </c>
      <c r="F31" s="37">
        <f>E31+F19</f>
        <v>-416.7</v>
      </c>
      <c r="G31" s="37">
        <f>F31+G19</f>
        <v>-416.7</v>
      </c>
    </row>
    <row r="32" spans="1:8" x14ac:dyDescent="0.2">
      <c r="A32" t="s">
        <v>55</v>
      </c>
      <c r="B32" s="37">
        <f t="shared" ref="B32:G32" si="6">B15*$B$5</f>
        <v>770</v>
      </c>
      <c r="C32" s="37">
        <f t="shared" si="6"/>
        <v>847</v>
      </c>
      <c r="D32" s="37">
        <f t="shared" si="6"/>
        <v>0</v>
      </c>
      <c r="E32" s="37">
        <f t="shared" si="6"/>
        <v>0</v>
      </c>
      <c r="F32" s="37">
        <f t="shared" si="6"/>
        <v>0</v>
      </c>
      <c r="G32" s="37">
        <f t="shared" si="6"/>
        <v>0</v>
      </c>
    </row>
    <row r="33" spans="1:8" x14ac:dyDescent="0.2">
      <c r="A33" s="35" t="s">
        <v>56</v>
      </c>
      <c r="B33" s="37">
        <f>B27+B28+B32</f>
        <v>1000</v>
      </c>
      <c r="C33" s="37">
        <f>C32+C28+C27</f>
        <v>1154.7719999999999</v>
      </c>
      <c r="D33" s="37">
        <f>D32+D28+D27</f>
        <v>0</v>
      </c>
      <c r="E33" s="37">
        <f>E32+E28+E27</f>
        <v>0</v>
      </c>
      <c r="F33" s="37">
        <f>F32+F28+F27</f>
        <v>0</v>
      </c>
      <c r="G33" s="37">
        <f>G32+G28+G27</f>
        <v>0</v>
      </c>
    </row>
    <row r="34" spans="1:8" x14ac:dyDescent="0.2">
      <c r="B34" s="37"/>
      <c r="C34" s="37"/>
      <c r="D34" s="37"/>
      <c r="E34" s="37"/>
      <c r="F34" s="37"/>
      <c r="G34" s="37"/>
    </row>
    <row r="35" spans="1:8" x14ac:dyDescent="0.2">
      <c r="A35" t="s">
        <v>57</v>
      </c>
      <c r="B35" s="37">
        <f t="shared" ref="B35:G35" si="7">B15*$B$4</f>
        <v>80</v>
      </c>
      <c r="C35" s="37">
        <f t="shared" si="7"/>
        <v>88</v>
      </c>
      <c r="D35" s="37">
        <f t="shared" si="7"/>
        <v>0</v>
      </c>
      <c r="E35" s="37">
        <f t="shared" si="7"/>
        <v>0</v>
      </c>
      <c r="F35" s="37">
        <f t="shared" si="7"/>
        <v>0</v>
      </c>
      <c r="G35" s="37">
        <f t="shared" si="7"/>
        <v>0</v>
      </c>
    </row>
    <row r="36" spans="1:8" x14ac:dyDescent="0.2">
      <c r="A36" t="s">
        <v>58</v>
      </c>
      <c r="B36" s="37">
        <f>B33-B35-B37-B38</f>
        <v>320</v>
      </c>
      <c r="C36" s="37">
        <f t="shared" ref="C36:G37" si="8">B36</f>
        <v>320</v>
      </c>
      <c r="D36" s="37">
        <f t="shared" si="8"/>
        <v>320</v>
      </c>
      <c r="E36" s="37">
        <f t="shared" si="8"/>
        <v>320</v>
      </c>
      <c r="F36" s="37">
        <f t="shared" si="8"/>
        <v>320</v>
      </c>
      <c r="G36" s="37">
        <f t="shared" si="8"/>
        <v>320</v>
      </c>
    </row>
    <row r="37" spans="1:8" x14ac:dyDescent="0.2">
      <c r="A37" t="s">
        <v>59</v>
      </c>
      <c r="B37" s="37">
        <v>450</v>
      </c>
      <c r="C37" s="37">
        <f t="shared" si="8"/>
        <v>450</v>
      </c>
      <c r="D37" s="37">
        <f t="shared" si="8"/>
        <v>450</v>
      </c>
      <c r="E37" s="37">
        <f t="shared" si="8"/>
        <v>450</v>
      </c>
      <c r="F37" s="37">
        <f t="shared" si="8"/>
        <v>450</v>
      </c>
      <c r="G37" s="37">
        <f t="shared" si="8"/>
        <v>450</v>
      </c>
    </row>
    <row r="38" spans="1:8" x14ac:dyDescent="0.2">
      <c r="A38" t="s">
        <v>60</v>
      </c>
      <c r="B38" s="37">
        <v>150</v>
      </c>
      <c r="C38" s="37">
        <f>B38+C24</f>
        <v>296.77199999999999</v>
      </c>
      <c r="D38" s="37">
        <f>C38+D24</f>
        <v>296.77199999999999</v>
      </c>
      <c r="E38" s="37">
        <f>D38+E24</f>
        <v>296.77199999999999</v>
      </c>
      <c r="F38" s="37">
        <f>E38+F24</f>
        <v>296.77199999999999</v>
      </c>
      <c r="G38" s="37">
        <f>F38+G24</f>
        <v>296.77199999999999</v>
      </c>
    </row>
    <row r="39" spans="1:8" x14ac:dyDescent="0.2">
      <c r="A39" s="35" t="s">
        <v>61</v>
      </c>
      <c r="B39" s="37">
        <f t="shared" ref="B39:G39" si="9">SUM(B35:B38)</f>
        <v>1000</v>
      </c>
      <c r="C39" s="37">
        <f t="shared" si="9"/>
        <v>1154.7719999999999</v>
      </c>
      <c r="D39" s="37">
        <f t="shared" si="9"/>
        <v>1066.7719999999999</v>
      </c>
      <c r="E39" s="37">
        <f t="shared" si="9"/>
        <v>1066.7719999999999</v>
      </c>
      <c r="F39" s="37">
        <f t="shared" si="9"/>
        <v>1066.7719999999999</v>
      </c>
      <c r="G39" s="37">
        <f t="shared" si="9"/>
        <v>1066.7719999999999</v>
      </c>
    </row>
    <row r="40" spans="1:8" x14ac:dyDescent="0.2">
      <c r="A40" s="30"/>
      <c r="B40" s="38"/>
      <c r="C40" s="38"/>
      <c r="D40" s="38"/>
      <c r="E40" s="38"/>
      <c r="F40" s="38"/>
      <c r="G40" s="38"/>
      <c r="H40" s="30"/>
    </row>
    <row r="41" spans="1:8" x14ac:dyDescent="0.2">
      <c r="A41" s="39" t="s">
        <v>0</v>
      </c>
      <c r="B41" s="40">
        <v>0</v>
      </c>
      <c r="C41" s="40">
        <v>1</v>
      </c>
      <c r="D41" s="40">
        <v>2</v>
      </c>
      <c r="E41" s="40">
        <v>3</v>
      </c>
      <c r="F41" s="40">
        <v>4</v>
      </c>
      <c r="G41" s="40">
        <v>5</v>
      </c>
      <c r="H41" s="35"/>
    </row>
    <row r="42" spans="1:8" x14ac:dyDescent="0.2">
      <c r="A42" s="41" t="s">
        <v>62</v>
      </c>
      <c r="B42" s="40"/>
      <c r="C42" s="40"/>
      <c r="D42" s="40"/>
      <c r="E42" s="40"/>
      <c r="F42" s="40"/>
      <c r="G42" s="40"/>
      <c r="H42" s="35"/>
    </row>
    <row r="43" spans="1:8" x14ac:dyDescent="0.2">
      <c r="A43" s="42" t="s">
        <v>639</v>
      </c>
      <c r="B43" s="42"/>
      <c r="C43" s="42">
        <f>(C15+C16+C19)*(1-$B$10)</f>
        <v>259.98</v>
      </c>
      <c r="D43" s="42">
        <f t="shared" ref="D43:G43" si="10">(D15+D16+D19)*(1-$B$10)</f>
        <v>0</v>
      </c>
      <c r="E43" s="42">
        <f t="shared" si="10"/>
        <v>0</v>
      </c>
      <c r="F43" s="42">
        <f t="shared" si="10"/>
        <v>0</v>
      </c>
      <c r="G43" s="42">
        <f t="shared" si="10"/>
        <v>0</v>
      </c>
    </row>
    <row r="44" spans="1:8" x14ac:dyDescent="0.2">
      <c r="A44" s="42" t="s">
        <v>63</v>
      </c>
      <c r="B44" s="42"/>
      <c r="C44" s="42">
        <f>-C19</f>
        <v>116.7</v>
      </c>
      <c r="D44" s="42">
        <f>-D19</f>
        <v>0</v>
      </c>
      <c r="E44" s="42">
        <f>-E19</f>
        <v>0</v>
      </c>
      <c r="F44" s="42">
        <f>-F19</f>
        <v>0</v>
      </c>
      <c r="G44" s="42">
        <f>-G19</f>
        <v>0</v>
      </c>
    </row>
    <row r="45" spans="1:8" x14ac:dyDescent="0.2">
      <c r="A45" s="42" t="s">
        <v>64</v>
      </c>
      <c r="B45" s="42"/>
      <c r="C45" s="42">
        <f>-(C28-B28)</f>
        <v>-15</v>
      </c>
      <c r="D45" s="42">
        <f>-(D28-C28)</f>
        <v>165</v>
      </c>
      <c r="E45" s="42">
        <f>-(E28-D28)</f>
        <v>0</v>
      </c>
      <c r="F45" s="42">
        <f>-(F28-E28)</f>
        <v>0</v>
      </c>
      <c r="G45" s="42">
        <f>-(G28-F28)</f>
        <v>0</v>
      </c>
    </row>
    <row r="46" spans="1:8" x14ac:dyDescent="0.2">
      <c r="A46" s="42" t="s">
        <v>65</v>
      </c>
      <c r="B46" s="42"/>
      <c r="C46" s="42">
        <f>C35-B35</f>
        <v>8</v>
      </c>
      <c r="D46" s="42">
        <f>D35-C35</f>
        <v>-88</v>
      </c>
      <c r="E46" s="42">
        <f>E35-D35</f>
        <v>0</v>
      </c>
      <c r="F46" s="42">
        <f>F35-E35</f>
        <v>0</v>
      </c>
      <c r="G46" s="42">
        <f>G35-F35</f>
        <v>0</v>
      </c>
    </row>
    <row r="47" spans="1:8" x14ac:dyDescent="0.2">
      <c r="A47" s="42" t="s">
        <v>66</v>
      </c>
      <c r="B47" s="42"/>
      <c r="C47" s="42">
        <f>-(C30-B30)</f>
        <v>-194</v>
      </c>
      <c r="D47" s="42">
        <f>-(D30-C30)</f>
        <v>-222</v>
      </c>
      <c r="E47" s="42">
        <f>-(E30-D30)</f>
        <v>-254</v>
      </c>
      <c r="F47" s="42">
        <f>-(F30-E30)</f>
        <v>-291</v>
      </c>
      <c r="G47" s="42">
        <f>-(G30-F30)</f>
        <v>-333</v>
      </c>
    </row>
    <row r="48" spans="1:8" x14ac:dyDescent="0.2">
      <c r="A48" s="41" t="s">
        <v>69</v>
      </c>
      <c r="B48" s="42"/>
      <c r="C48" s="42">
        <f>SUM(C43:C47)</f>
        <v>175.68</v>
      </c>
      <c r="D48" s="42">
        <f t="shared" ref="D48:G48" si="11">SUM(D43:D47)</f>
        <v>-145</v>
      </c>
      <c r="E48" s="42">
        <f t="shared" si="11"/>
        <v>-254</v>
      </c>
      <c r="F48" s="42">
        <f t="shared" si="11"/>
        <v>-291</v>
      </c>
      <c r="G48" s="42">
        <f t="shared" si="11"/>
        <v>-333</v>
      </c>
    </row>
    <row r="51" spans="1:8" ht="18" x14ac:dyDescent="0.25">
      <c r="A51" s="43" t="s">
        <v>70</v>
      </c>
    </row>
    <row r="52" spans="1:8" x14ac:dyDescent="0.2">
      <c r="A52" s="30" t="s">
        <v>71</v>
      </c>
      <c r="B52" s="44">
        <v>0.2</v>
      </c>
      <c r="C52" s="30"/>
      <c r="D52" s="30"/>
      <c r="E52" s="30"/>
      <c r="F52" s="30"/>
      <c r="G52" s="30"/>
      <c r="H52" s="30"/>
    </row>
    <row r="53" spans="1:8" x14ac:dyDescent="0.2">
      <c r="A53" s="30" t="s">
        <v>72</v>
      </c>
      <c r="B53" s="44">
        <v>0.05</v>
      </c>
      <c r="C53" s="30" t="s">
        <v>73</v>
      </c>
      <c r="D53" s="30"/>
      <c r="E53" s="30"/>
      <c r="F53" s="30"/>
      <c r="G53" s="30"/>
      <c r="H53" s="30"/>
    </row>
    <row r="54" spans="1:8" x14ac:dyDescent="0.2">
      <c r="A54" s="30"/>
    </row>
    <row r="55" spans="1:8" x14ac:dyDescent="0.2">
      <c r="A55" s="39" t="s">
        <v>0</v>
      </c>
      <c r="B55" s="40">
        <v>0</v>
      </c>
      <c r="C55" s="40">
        <v>1</v>
      </c>
      <c r="D55" s="40">
        <v>2</v>
      </c>
      <c r="E55" s="40">
        <v>3</v>
      </c>
      <c r="F55" s="40">
        <v>4</v>
      </c>
      <c r="G55" s="40">
        <v>5</v>
      </c>
      <c r="H55" s="35"/>
    </row>
    <row r="56" spans="1:8" x14ac:dyDescent="0.2">
      <c r="A56" t="s">
        <v>74</v>
      </c>
      <c r="C56" s="42">
        <f>C48</f>
        <v>175.68</v>
      </c>
      <c r="D56" s="42">
        <f>D48</f>
        <v>-145</v>
      </c>
      <c r="E56" s="42">
        <f>E48</f>
        <v>-254</v>
      </c>
      <c r="F56" s="42">
        <f>F48</f>
        <v>-291</v>
      </c>
      <c r="G56" s="45">
        <f>G48</f>
        <v>-333</v>
      </c>
    </row>
    <row r="57" spans="1:8" x14ac:dyDescent="0.2">
      <c r="A57" t="s">
        <v>75</v>
      </c>
      <c r="G57" s="46">
        <f>G56*(1+B53)/(B52-B53)</f>
        <v>-2331</v>
      </c>
    </row>
    <row r="58" spans="1:8" x14ac:dyDescent="0.2">
      <c r="A58" t="s">
        <v>76</v>
      </c>
      <c r="C58" s="42">
        <f>C57+C56</f>
        <v>175.68</v>
      </c>
      <c r="D58" s="42">
        <f>D57+D56</f>
        <v>-145</v>
      </c>
      <c r="E58" s="42">
        <f>E57+E56</f>
        <v>-254</v>
      </c>
      <c r="F58" s="42">
        <f>F57+F56</f>
        <v>-291</v>
      </c>
      <c r="G58" s="45">
        <f>G57+G56</f>
        <v>-2664</v>
      </c>
    </row>
    <row r="60" spans="1:8" x14ac:dyDescent="0.2">
      <c r="A60" t="str">
        <f>"Enterprise value, present value of row "&amp;ROW(A58)</f>
        <v>Enterprise value, present value of row 58</v>
      </c>
      <c r="B60" s="47">
        <f>NPV(B52,C58:G58)</f>
        <v>-1312.2226851851854</v>
      </c>
    </row>
    <row r="61" spans="1:8" x14ac:dyDescent="0.2">
      <c r="A61" t="s">
        <v>77</v>
      </c>
      <c r="B61" s="47">
        <f>B27</f>
        <v>80</v>
      </c>
    </row>
    <row r="62" spans="1:8" x14ac:dyDescent="0.2">
      <c r="A62" t="s">
        <v>78</v>
      </c>
      <c r="B62" s="47">
        <f>B61+B60</f>
        <v>-1232.2226851851854</v>
      </c>
    </row>
    <row r="63" spans="1:8" x14ac:dyDescent="0.2">
      <c r="A63" t="s">
        <v>79</v>
      </c>
      <c r="B63" s="47">
        <f>-B36</f>
        <v>-320</v>
      </c>
    </row>
    <row r="64" spans="1:8" x14ac:dyDescent="0.2">
      <c r="A64" t="s">
        <v>80</v>
      </c>
      <c r="B64" s="47">
        <f>B62+B63</f>
        <v>-1552.2226851851854</v>
      </c>
    </row>
    <row r="65" spans="1:8" x14ac:dyDescent="0.2">
      <c r="B65" s="45"/>
    </row>
    <row r="66" spans="1:8" ht="18" x14ac:dyDescent="0.25">
      <c r="A66" s="43" t="s">
        <v>81</v>
      </c>
      <c r="B66" s="45"/>
    </row>
    <row r="67" spans="1:8" x14ac:dyDescent="0.2">
      <c r="A67" t="str">
        <f>"NPV of row "&amp;ROW(A58)&amp;" = enterprise value"</f>
        <v>NPV of row 58 = enterprise value</v>
      </c>
      <c r="B67" s="47">
        <f>B60</f>
        <v>-1312.2226851851854</v>
      </c>
    </row>
    <row r="68" spans="1:8" x14ac:dyDescent="0.2">
      <c r="A68" t="s">
        <v>82</v>
      </c>
      <c r="B68" s="47">
        <f>-B36+B27</f>
        <v>-240</v>
      </c>
    </row>
    <row r="69" spans="1:8" x14ac:dyDescent="0.2">
      <c r="A69" t="s">
        <v>80</v>
      </c>
      <c r="B69" s="47">
        <f>B67+B68</f>
        <v>-1552.2226851851854</v>
      </c>
    </row>
    <row r="72" spans="1:8" x14ac:dyDescent="0.2">
      <c r="A72" s="49" t="s">
        <v>84</v>
      </c>
    </row>
    <row r="73" spans="1:8" x14ac:dyDescent="0.2">
      <c r="A73" s="49"/>
    </row>
    <row r="74" spans="1:8" x14ac:dyDescent="0.2">
      <c r="B74" s="50"/>
      <c r="C74" s="51">
        <v>0</v>
      </c>
      <c r="D74" s="51">
        <f>C74+0.01</f>
        <v>0.01</v>
      </c>
      <c r="E74" s="51">
        <f t="shared" ref="E74:H74" si="12">D74+0.01</f>
        <v>0.02</v>
      </c>
      <c r="F74" s="51">
        <f t="shared" si="12"/>
        <v>0.03</v>
      </c>
      <c r="G74" s="51">
        <f t="shared" si="12"/>
        <v>0.04</v>
      </c>
      <c r="H74" s="51">
        <f t="shared" si="12"/>
        <v>0.05</v>
      </c>
    </row>
    <row r="75" spans="1:8" x14ac:dyDescent="0.2">
      <c r="B75" s="52">
        <v>0.17</v>
      </c>
    </row>
    <row r="76" spans="1:8" x14ac:dyDescent="0.2">
      <c r="B76" s="52">
        <f>B75+0.005</f>
        <v>0.17500000000000002</v>
      </c>
    </row>
    <row r="77" spans="1:8" x14ac:dyDescent="0.2">
      <c r="A77" t="s">
        <v>85</v>
      </c>
      <c r="B77" s="52">
        <f t="shared" ref="B77:B81" si="13">B76+0.005</f>
        <v>0.18000000000000002</v>
      </c>
    </row>
    <row r="78" spans="1:8" x14ac:dyDescent="0.2">
      <c r="B78" s="52">
        <f t="shared" si="13"/>
        <v>0.18500000000000003</v>
      </c>
    </row>
    <row r="79" spans="1:8" x14ac:dyDescent="0.2">
      <c r="B79" s="52">
        <f t="shared" si="13"/>
        <v>0.19000000000000003</v>
      </c>
    </row>
    <row r="80" spans="1:8" x14ac:dyDescent="0.2">
      <c r="B80" s="52">
        <f t="shared" si="13"/>
        <v>0.19500000000000003</v>
      </c>
    </row>
    <row r="81" spans="2:8" x14ac:dyDescent="0.2">
      <c r="B81" s="52">
        <f t="shared" si="13"/>
        <v>0.20000000000000004</v>
      </c>
      <c r="H81" s="53"/>
    </row>
  </sheetData>
  <mergeCells count="1">
    <mergeCell ref="A1:G1"/>
  </mergeCell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M76"/>
  <sheetViews>
    <sheetView zoomScale="110" zoomScaleNormal="110" workbookViewId="0">
      <selection activeCell="L13" sqref="L13"/>
    </sheetView>
  </sheetViews>
  <sheetFormatPr defaultRowHeight="14.25" x14ac:dyDescent="0.2"/>
  <cols>
    <col min="1" max="1" width="23" customWidth="1"/>
  </cols>
  <sheetData>
    <row r="1" spans="1:13" ht="18" x14ac:dyDescent="0.25">
      <c r="A1" s="108" t="s">
        <v>27</v>
      </c>
      <c r="B1" s="108"/>
      <c r="C1" s="108"/>
      <c r="D1" s="108"/>
      <c r="E1" s="108"/>
      <c r="F1" s="108"/>
      <c r="G1" s="108"/>
    </row>
    <row r="2" spans="1:13" x14ac:dyDescent="0.2">
      <c r="A2" t="s">
        <v>28</v>
      </c>
      <c r="B2" s="33">
        <v>0.1</v>
      </c>
      <c r="C2" t="s">
        <v>89</v>
      </c>
      <c r="D2">
        <v>0.1</v>
      </c>
      <c r="E2" t="s">
        <v>90</v>
      </c>
      <c r="F2">
        <v>0.12</v>
      </c>
    </row>
    <row r="3" spans="1:13" x14ac:dyDescent="0.2">
      <c r="A3" t="s">
        <v>29</v>
      </c>
      <c r="B3" s="33">
        <v>0.15</v>
      </c>
      <c r="F3" s="55" t="s">
        <v>87</v>
      </c>
      <c r="G3" s="22"/>
      <c r="H3" s="22"/>
      <c r="I3" s="22"/>
      <c r="J3" s="22"/>
      <c r="K3" s="22"/>
      <c r="L3" s="22"/>
      <c r="M3" s="22"/>
    </row>
    <row r="4" spans="1:13" x14ac:dyDescent="0.2">
      <c r="A4" t="s">
        <v>30</v>
      </c>
      <c r="B4" s="33">
        <v>0.08</v>
      </c>
      <c r="F4" s="22" t="s">
        <v>88</v>
      </c>
      <c r="G4" s="22"/>
      <c r="H4" s="22"/>
      <c r="I4" s="22"/>
      <c r="J4" s="22"/>
      <c r="K4" s="22"/>
      <c r="L4" s="22"/>
      <c r="M4" s="22"/>
    </row>
    <row r="5" spans="1:13" x14ac:dyDescent="0.2">
      <c r="A5" t="s">
        <v>31</v>
      </c>
      <c r="B5" s="33">
        <v>0.77</v>
      </c>
    </row>
    <row r="6" spans="1:13" x14ac:dyDescent="0.2">
      <c r="A6" t="s">
        <v>32</v>
      </c>
      <c r="B6" s="33">
        <v>0.5</v>
      </c>
    </row>
    <row r="7" spans="1:13" x14ac:dyDescent="0.2">
      <c r="A7" t="s">
        <v>33</v>
      </c>
      <c r="B7" s="33">
        <v>0.1</v>
      </c>
    </row>
    <row r="8" spans="1:13" x14ac:dyDescent="0.2">
      <c r="A8" t="s">
        <v>34</v>
      </c>
      <c r="B8" s="34">
        <v>0.1</v>
      </c>
    </row>
    <row r="9" spans="1:13" x14ac:dyDescent="0.2">
      <c r="A9" t="s">
        <v>35</v>
      </c>
      <c r="B9" s="34">
        <v>0.08</v>
      </c>
    </row>
    <row r="10" spans="1:13" x14ac:dyDescent="0.2">
      <c r="A10" t="s">
        <v>36</v>
      </c>
      <c r="B10" s="33">
        <v>0.4</v>
      </c>
    </row>
    <row r="11" spans="1:13" x14ac:dyDescent="0.2">
      <c r="A11" t="s">
        <v>37</v>
      </c>
      <c r="B11" s="33">
        <v>0.4</v>
      </c>
    </row>
    <row r="13" spans="1:13" x14ac:dyDescent="0.2">
      <c r="A13" s="35" t="s">
        <v>0</v>
      </c>
      <c r="B13" s="36">
        <v>0</v>
      </c>
      <c r="C13" s="36">
        <v>1</v>
      </c>
      <c r="D13" s="36">
        <v>2</v>
      </c>
      <c r="E13" s="36">
        <v>3</v>
      </c>
      <c r="F13" s="36">
        <v>4</v>
      </c>
      <c r="G13" s="36">
        <v>5</v>
      </c>
      <c r="H13" s="35"/>
    </row>
    <row r="14" spans="1:13" x14ac:dyDescent="0.2">
      <c r="A14" s="35" t="s">
        <v>38</v>
      </c>
    </row>
    <row r="15" spans="1:13" x14ac:dyDescent="0.2">
      <c r="A15" s="30" t="s">
        <v>93</v>
      </c>
    </row>
    <row r="16" spans="1:13" x14ac:dyDescent="0.2">
      <c r="A16" t="s">
        <v>39</v>
      </c>
      <c r="B16" s="37">
        <f>1000</f>
        <v>1000</v>
      </c>
      <c r="C16" s="37">
        <f>B16*(1+C15)</f>
        <v>1000</v>
      </c>
      <c r="D16" s="37">
        <f t="shared" ref="D16:G16" si="0">C16*(1+D15)</f>
        <v>1000</v>
      </c>
      <c r="E16" s="37">
        <f t="shared" si="0"/>
        <v>1000</v>
      </c>
      <c r="F16" s="37">
        <f t="shared" si="0"/>
        <v>1000</v>
      </c>
      <c r="G16" s="37">
        <f t="shared" si="0"/>
        <v>1000</v>
      </c>
    </row>
    <row r="17" spans="1:8" x14ac:dyDescent="0.2">
      <c r="A17" t="s">
        <v>40</v>
      </c>
      <c r="B17" s="37">
        <f t="shared" ref="B17:G17" si="1">-B16*$B$6</f>
        <v>-500</v>
      </c>
      <c r="C17" s="37">
        <f t="shared" si="1"/>
        <v>-500</v>
      </c>
      <c r="D17" s="37">
        <f t="shared" si="1"/>
        <v>-500</v>
      </c>
      <c r="E17" s="37">
        <f t="shared" si="1"/>
        <v>-500</v>
      </c>
      <c r="F17" s="37">
        <f t="shared" si="1"/>
        <v>-500</v>
      </c>
      <c r="G17" s="37">
        <f t="shared" si="1"/>
        <v>-500</v>
      </c>
    </row>
    <row r="18" spans="1:8" x14ac:dyDescent="0.2">
      <c r="A18" t="s">
        <v>41</v>
      </c>
      <c r="B18" s="37">
        <f>-$B$8*B37</f>
        <v>-32</v>
      </c>
      <c r="C18" s="37">
        <f>-$B$8*(B37+C37)/2</f>
        <v>-32</v>
      </c>
      <c r="D18" s="37">
        <f>-$B$8*(C37+D37)/2</f>
        <v>-32</v>
      </c>
      <c r="E18" s="37">
        <f>-$B$8*(D37+E37)/2</f>
        <v>-32</v>
      </c>
      <c r="F18" s="37">
        <f>-$B$8*(E37+F37)/2</f>
        <v>-32</v>
      </c>
      <c r="G18" s="37">
        <f>-$B$8*(F37+G37)/2</f>
        <v>-32</v>
      </c>
    </row>
    <row r="19" spans="1:8" x14ac:dyDescent="0.2">
      <c r="A19" t="s">
        <v>42</v>
      </c>
      <c r="B19" s="37">
        <f>$B$9*B28</f>
        <v>6.4</v>
      </c>
      <c r="C19" s="48">
        <f>$B$9*(B28)</f>
        <v>6.4</v>
      </c>
      <c r="D19" s="48">
        <f t="shared" ref="D19:G19" si="2">$B$9*(C28)</f>
        <v>16.701759999999997</v>
      </c>
      <c r="E19" s="48">
        <f t="shared" si="2"/>
        <v>26.701170688000001</v>
      </c>
      <c r="F19" s="48">
        <f t="shared" si="2"/>
        <v>36.303124403814401</v>
      </c>
      <c r="G19" s="48">
        <f t="shared" si="2"/>
        <v>45.396814386644259</v>
      </c>
    </row>
    <row r="20" spans="1:8" x14ac:dyDescent="0.2">
      <c r="A20" t="s">
        <v>43</v>
      </c>
      <c r="B20" s="37">
        <v>-100</v>
      </c>
      <c r="C20" s="37">
        <f>-$B$7*(C31+B31)/2</f>
        <v>-116.7</v>
      </c>
      <c r="D20" s="37">
        <f>-$B$7*(D31+C31)/2</f>
        <v>-137.5</v>
      </c>
      <c r="E20" s="37">
        <f>-$B$7*(E31+D31)/2</f>
        <v>-161.30000000000001</v>
      </c>
      <c r="F20" s="37">
        <f>-$B$7*(F31+E31)/2</f>
        <v>-188.55</v>
      </c>
      <c r="G20" s="37">
        <f>-$B$7*(G31+F31)/2</f>
        <v>-219.75</v>
      </c>
    </row>
    <row r="21" spans="1:8" x14ac:dyDescent="0.2">
      <c r="A21" t="s">
        <v>44</v>
      </c>
      <c r="B21" s="37">
        <f t="shared" ref="B21:G21" si="3">SUM(B16:B20)</f>
        <v>374.4</v>
      </c>
      <c r="C21" s="37">
        <f t="shared" si="3"/>
        <v>357.7</v>
      </c>
      <c r="D21" s="37">
        <f t="shared" si="3"/>
        <v>347.20175999999998</v>
      </c>
      <c r="E21" s="37">
        <f t="shared" si="3"/>
        <v>333.40117068799998</v>
      </c>
      <c r="F21" s="37">
        <f t="shared" si="3"/>
        <v>315.75312440381441</v>
      </c>
      <c r="G21" s="37">
        <f t="shared" si="3"/>
        <v>293.64681438664422</v>
      </c>
    </row>
    <row r="22" spans="1:8" x14ac:dyDescent="0.2">
      <c r="A22" t="s">
        <v>45</v>
      </c>
      <c r="B22" s="37">
        <f t="shared" ref="B22:G22" si="4">-B21*$B$10</f>
        <v>-149.76</v>
      </c>
      <c r="C22" s="37">
        <f t="shared" si="4"/>
        <v>-143.08000000000001</v>
      </c>
      <c r="D22" s="37">
        <f t="shared" si="4"/>
        <v>-138.88070400000001</v>
      </c>
      <c r="E22" s="37">
        <f t="shared" si="4"/>
        <v>-133.36046827519999</v>
      </c>
      <c r="F22" s="37">
        <f t="shared" si="4"/>
        <v>-126.30124976152577</v>
      </c>
      <c r="G22" s="37">
        <f t="shared" si="4"/>
        <v>-117.45872575465769</v>
      </c>
    </row>
    <row r="23" spans="1:8" x14ac:dyDescent="0.2">
      <c r="A23" t="s">
        <v>46</v>
      </c>
      <c r="B23" s="37">
        <f t="shared" ref="B23:G23" si="5">B22+B21</f>
        <v>224.64</v>
      </c>
      <c r="C23" s="37">
        <f t="shared" si="5"/>
        <v>214.61999999999998</v>
      </c>
      <c r="D23" s="37">
        <f t="shared" si="5"/>
        <v>208.32105599999997</v>
      </c>
      <c r="E23" s="37">
        <f t="shared" si="5"/>
        <v>200.04070241279999</v>
      </c>
      <c r="F23" s="37">
        <f t="shared" si="5"/>
        <v>189.45187464228866</v>
      </c>
      <c r="G23" s="37">
        <f t="shared" si="5"/>
        <v>176.18808863198655</v>
      </c>
    </row>
    <row r="24" spans="1:8" x14ac:dyDescent="0.2">
      <c r="A24" t="s">
        <v>47</v>
      </c>
      <c r="B24" s="37">
        <f>-B23*$B$11</f>
        <v>-89.855999999999995</v>
      </c>
      <c r="C24" s="37">
        <f>-$B$11*C23</f>
        <v>-85.847999999999999</v>
      </c>
      <c r="D24" s="37">
        <f>-$B$11*D23</f>
        <v>-83.328422399999994</v>
      </c>
      <c r="E24" s="37">
        <f>-$B$11*E23</f>
        <v>-80.016280965120004</v>
      </c>
      <c r="F24" s="37">
        <f>-$B$11*F23</f>
        <v>-75.780749856915463</v>
      </c>
      <c r="G24" s="37">
        <f>-$B$11*G23</f>
        <v>-70.475235452794621</v>
      </c>
    </row>
    <row r="25" spans="1:8" x14ac:dyDescent="0.2">
      <c r="A25" t="s">
        <v>48</v>
      </c>
      <c r="B25" s="37">
        <f t="shared" ref="B25:G25" si="6">B24+B23</f>
        <v>134.78399999999999</v>
      </c>
      <c r="C25" s="37">
        <f t="shared" si="6"/>
        <v>128.77199999999999</v>
      </c>
      <c r="D25" s="37">
        <f t="shared" si="6"/>
        <v>124.99263359999998</v>
      </c>
      <c r="E25" s="37">
        <f t="shared" si="6"/>
        <v>120.02442144767998</v>
      </c>
      <c r="F25" s="37">
        <f t="shared" si="6"/>
        <v>113.67112478537319</v>
      </c>
      <c r="G25" s="37">
        <f t="shared" si="6"/>
        <v>105.71285317919192</v>
      </c>
    </row>
    <row r="26" spans="1:8" x14ac:dyDescent="0.2">
      <c r="B26" s="37"/>
      <c r="C26" s="37"/>
      <c r="D26" s="37"/>
      <c r="E26" s="37"/>
      <c r="F26" s="37"/>
      <c r="G26" s="37"/>
    </row>
    <row r="27" spans="1:8" x14ac:dyDescent="0.2">
      <c r="A27" s="35" t="s">
        <v>49</v>
      </c>
      <c r="B27" s="37"/>
      <c r="C27" s="37"/>
      <c r="D27" s="37"/>
      <c r="E27" s="37"/>
      <c r="F27" s="37"/>
      <c r="G27" s="37"/>
    </row>
    <row r="28" spans="1:8" x14ac:dyDescent="0.2">
      <c r="A28" s="30" t="s">
        <v>50</v>
      </c>
      <c r="B28" s="37">
        <v>80</v>
      </c>
      <c r="C28" s="37">
        <f>C40-C29-C33</f>
        <v>208.77199999999993</v>
      </c>
      <c r="D28" s="37">
        <f>D40-D29-D33</f>
        <v>333.76463360000002</v>
      </c>
      <c r="E28" s="37">
        <f>E40-E29-E33</f>
        <v>453.78905504767999</v>
      </c>
      <c r="F28" s="37">
        <f>F40-F29-F33</f>
        <v>567.46017983305319</v>
      </c>
      <c r="G28" s="37">
        <f>G40-G29-G33</f>
        <v>673.17303301224501</v>
      </c>
    </row>
    <row r="29" spans="1:8" x14ac:dyDescent="0.2">
      <c r="A29" t="s">
        <v>51</v>
      </c>
      <c r="B29" s="37">
        <f>$B$3*B16</f>
        <v>150</v>
      </c>
      <c r="C29" s="37">
        <f>C16*$B$3</f>
        <v>150</v>
      </c>
      <c r="D29" s="37">
        <f>D16*$B$3</f>
        <v>150</v>
      </c>
      <c r="E29" s="37">
        <f>E16*$B$3</f>
        <v>150</v>
      </c>
      <c r="F29" s="37">
        <f>F16*$B$3</f>
        <v>150</v>
      </c>
      <c r="G29" s="37">
        <f>G16*$B$3</f>
        <v>150</v>
      </c>
    </row>
    <row r="30" spans="1:8" x14ac:dyDescent="0.2">
      <c r="A30" t="s">
        <v>52</v>
      </c>
      <c r="B30" s="37"/>
      <c r="C30" s="37"/>
      <c r="D30" s="37"/>
      <c r="E30" s="37"/>
      <c r="F30" s="37"/>
      <c r="G30" s="37"/>
    </row>
    <row r="31" spans="1:8" x14ac:dyDescent="0.2">
      <c r="A31" t="s">
        <v>53</v>
      </c>
      <c r="B31" s="74">
        <f t="shared" ref="B31" si="7">B33-B32</f>
        <v>1070</v>
      </c>
      <c r="C31" s="74">
        <v>1264</v>
      </c>
      <c r="D31" s="74">
        <v>1486</v>
      </c>
      <c r="E31" s="74">
        <v>1740</v>
      </c>
      <c r="F31" s="74">
        <v>2031</v>
      </c>
      <c r="G31" s="74">
        <v>2364</v>
      </c>
      <c r="H31" s="49" t="s">
        <v>83</v>
      </c>
    </row>
    <row r="32" spans="1:8" x14ac:dyDescent="0.2">
      <c r="A32" t="s">
        <v>54</v>
      </c>
      <c r="B32" s="37">
        <v>-300</v>
      </c>
      <c r="C32" s="37">
        <f>B32+C20</f>
        <v>-416.7</v>
      </c>
      <c r="D32" s="37">
        <f>C32+D20</f>
        <v>-554.20000000000005</v>
      </c>
      <c r="E32" s="37">
        <f>D32+E20</f>
        <v>-715.5</v>
      </c>
      <c r="F32" s="37">
        <f>E32+F20</f>
        <v>-904.05</v>
      </c>
      <c r="G32" s="37">
        <f>F32+G20</f>
        <v>-1123.8</v>
      </c>
    </row>
    <row r="33" spans="1:8" x14ac:dyDescent="0.2">
      <c r="A33" t="s">
        <v>55</v>
      </c>
      <c r="B33" s="37">
        <f t="shared" ref="B33:G33" si="8">B16*$B$5</f>
        <v>770</v>
      </c>
      <c r="C33" s="37">
        <f t="shared" si="8"/>
        <v>770</v>
      </c>
      <c r="D33" s="37">
        <f t="shared" si="8"/>
        <v>770</v>
      </c>
      <c r="E33" s="37">
        <f t="shared" si="8"/>
        <v>770</v>
      </c>
      <c r="F33" s="37">
        <f t="shared" si="8"/>
        <v>770</v>
      </c>
      <c r="G33" s="37">
        <f t="shared" si="8"/>
        <v>770</v>
      </c>
    </row>
    <row r="34" spans="1:8" x14ac:dyDescent="0.2">
      <c r="A34" s="35" t="s">
        <v>56</v>
      </c>
      <c r="B34" s="37">
        <f>B28+B29+B33</f>
        <v>1000</v>
      </c>
      <c r="C34" s="37">
        <f>C33+C29+C28</f>
        <v>1128.7719999999999</v>
      </c>
      <c r="D34" s="37">
        <f>D33+D29+D28</f>
        <v>1253.7646336</v>
      </c>
      <c r="E34" s="37">
        <f>E33+E29+E28</f>
        <v>1373.78905504768</v>
      </c>
      <c r="F34" s="37">
        <f>F33+F29+F28</f>
        <v>1487.4601798330532</v>
      </c>
      <c r="G34" s="37">
        <f>G33+G29+G28</f>
        <v>1593.173033012245</v>
      </c>
    </row>
    <row r="35" spans="1:8" x14ac:dyDescent="0.2">
      <c r="B35" s="37"/>
      <c r="C35" s="37"/>
      <c r="D35" s="37"/>
      <c r="E35" s="37"/>
      <c r="F35" s="37"/>
      <c r="G35" s="37"/>
    </row>
    <row r="36" spans="1:8" x14ac:dyDescent="0.2">
      <c r="A36" t="s">
        <v>57</v>
      </c>
      <c r="B36" s="37">
        <f t="shared" ref="B36:G36" si="9">B16*$B$4</f>
        <v>80</v>
      </c>
      <c r="C36" s="37">
        <f t="shared" si="9"/>
        <v>80</v>
      </c>
      <c r="D36" s="37">
        <f t="shared" si="9"/>
        <v>80</v>
      </c>
      <c r="E36" s="37">
        <f t="shared" si="9"/>
        <v>80</v>
      </c>
      <c r="F36" s="37">
        <f t="shared" si="9"/>
        <v>80</v>
      </c>
      <c r="G36" s="37">
        <f t="shared" si="9"/>
        <v>80</v>
      </c>
    </row>
    <row r="37" spans="1:8" x14ac:dyDescent="0.2">
      <c r="A37" t="s">
        <v>58</v>
      </c>
      <c r="B37" s="37">
        <f>B34-B36-B38-B39</f>
        <v>320</v>
      </c>
      <c r="C37" s="37">
        <f t="shared" ref="C37:G38" si="10">B37</f>
        <v>320</v>
      </c>
      <c r="D37" s="37">
        <f t="shared" si="10"/>
        <v>320</v>
      </c>
      <c r="E37" s="37">
        <f t="shared" si="10"/>
        <v>320</v>
      </c>
      <c r="F37" s="37">
        <f t="shared" si="10"/>
        <v>320</v>
      </c>
      <c r="G37" s="37">
        <f t="shared" si="10"/>
        <v>320</v>
      </c>
    </row>
    <row r="38" spans="1:8" x14ac:dyDescent="0.2">
      <c r="A38" t="s">
        <v>59</v>
      </c>
      <c r="B38" s="37">
        <v>450</v>
      </c>
      <c r="C38" s="37">
        <f t="shared" si="10"/>
        <v>450</v>
      </c>
      <c r="D38" s="37">
        <f t="shared" si="10"/>
        <v>450</v>
      </c>
      <c r="E38" s="37">
        <f t="shared" si="10"/>
        <v>450</v>
      </c>
      <c r="F38" s="37">
        <f t="shared" si="10"/>
        <v>450</v>
      </c>
      <c r="G38" s="37">
        <f t="shared" si="10"/>
        <v>450</v>
      </c>
    </row>
    <row r="39" spans="1:8" x14ac:dyDescent="0.2">
      <c r="A39" t="s">
        <v>60</v>
      </c>
      <c r="B39" s="37">
        <v>150</v>
      </c>
      <c r="C39" s="37">
        <f>B39+C25</f>
        <v>278.77199999999999</v>
      </c>
      <c r="D39" s="37">
        <f>C39+D25</f>
        <v>403.76463359999997</v>
      </c>
      <c r="E39" s="37">
        <f>D39+E25</f>
        <v>523.78905504767999</v>
      </c>
      <c r="F39" s="37">
        <f>E39+F25</f>
        <v>637.46017983305319</v>
      </c>
      <c r="G39" s="37">
        <f>F39+G25</f>
        <v>743.17303301224513</v>
      </c>
    </row>
    <row r="40" spans="1:8" x14ac:dyDescent="0.2">
      <c r="A40" s="35" t="s">
        <v>61</v>
      </c>
      <c r="B40" s="37">
        <f t="shared" ref="B40:G40" si="11">SUM(B36:B39)</f>
        <v>1000</v>
      </c>
      <c r="C40" s="37">
        <f t="shared" si="11"/>
        <v>1128.7719999999999</v>
      </c>
      <c r="D40" s="37">
        <f t="shared" si="11"/>
        <v>1253.7646336</v>
      </c>
      <c r="E40" s="37">
        <f t="shared" si="11"/>
        <v>1373.78905504768</v>
      </c>
      <c r="F40" s="37">
        <f t="shared" si="11"/>
        <v>1487.4601798330532</v>
      </c>
      <c r="G40" s="37">
        <f t="shared" si="11"/>
        <v>1593.173033012245</v>
      </c>
    </row>
    <row r="41" spans="1:8" x14ac:dyDescent="0.2">
      <c r="A41" s="30"/>
      <c r="B41" s="38"/>
      <c r="C41" s="38"/>
      <c r="D41" s="38"/>
      <c r="E41" s="38"/>
      <c r="F41" s="38"/>
      <c r="G41" s="38"/>
      <c r="H41" s="30"/>
    </row>
    <row r="42" spans="1:8" x14ac:dyDescent="0.2">
      <c r="A42" s="39" t="s">
        <v>0</v>
      </c>
      <c r="B42" s="40">
        <v>0</v>
      </c>
      <c r="C42" s="40">
        <v>1</v>
      </c>
      <c r="D42" s="40">
        <v>2</v>
      </c>
      <c r="E42" s="40">
        <v>3</v>
      </c>
      <c r="F42" s="40">
        <v>4</v>
      </c>
      <c r="G42" s="40">
        <v>5</v>
      </c>
      <c r="H42" s="35"/>
    </row>
    <row r="43" spans="1:8" x14ac:dyDescent="0.2">
      <c r="A43" s="41" t="s">
        <v>62</v>
      </c>
      <c r="B43" s="40"/>
      <c r="C43" s="40"/>
      <c r="D43" s="40"/>
      <c r="E43" s="40"/>
      <c r="F43" s="40"/>
      <c r="G43" s="40"/>
      <c r="H43" s="35"/>
    </row>
    <row r="44" spans="1:8" x14ac:dyDescent="0.2">
      <c r="A44" s="42" t="s">
        <v>46</v>
      </c>
      <c r="B44" s="42"/>
      <c r="C44" s="42">
        <f>C23</f>
        <v>214.61999999999998</v>
      </c>
      <c r="D44" s="42">
        <f>D23</f>
        <v>208.32105599999997</v>
      </c>
      <c r="E44" s="42">
        <f>E23</f>
        <v>200.04070241279999</v>
      </c>
      <c r="F44" s="42">
        <f>F23</f>
        <v>189.45187464228866</v>
      </c>
      <c r="G44" s="42">
        <f>G23</f>
        <v>176.18808863198655</v>
      </c>
    </row>
    <row r="45" spans="1:8" x14ac:dyDescent="0.2">
      <c r="A45" s="42" t="s">
        <v>63</v>
      </c>
      <c r="B45" s="42"/>
      <c r="C45" s="42">
        <f>-C20</f>
        <v>116.7</v>
      </c>
      <c r="D45" s="42">
        <f>-D20</f>
        <v>137.5</v>
      </c>
      <c r="E45" s="42">
        <f>-E20</f>
        <v>161.30000000000001</v>
      </c>
      <c r="F45" s="42">
        <f>-F20</f>
        <v>188.55</v>
      </c>
      <c r="G45" s="42">
        <f>-G20</f>
        <v>219.75</v>
      </c>
    </row>
    <row r="46" spans="1:8" x14ac:dyDescent="0.2">
      <c r="A46" s="42" t="s">
        <v>64</v>
      </c>
      <c r="B46" s="42"/>
      <c r="C46" s="42">
        <f>-(C29-B29)</f>
        <v>0</v>
      </c>
      <c r="D46" s="42">
        <f>-(D29-C29)</f>
        <v>0</v>
      </c>
      <c r="E46" s="42">
        <f>-(E29-D29)</f>
        <v>0</v>
      </c>
      <c r="F46" s="42">
        <f>-(F29-E29)</f>
        <v>0</v>
      </c>
      <c r="G46" s="42">
        <f>-(G29-F29)</f>
        <v>0</v>
      </c>
    </row>
    <row r="47" spans="1:8" x14ac:dyDescent="0.2">
      <c r="A47" s="42" t="s">
        <v>65</v>
      </c>
      <c r="B47" s="42"/>
      <c r="C47" s="42">
        <f>C36-B36</f>
        <v>0</v>
      </c>
      <c r="D47" s="42">
        <f>D36-C36</f>
        <v>0</v>
      </c>
      <c r="E47" s="42">
        <f>E36-D36</f>
        <v>0</v>
      </c>
      <c r="F47" s="42">
        <f>F36-E36</f>
        <v>0</v>
      </c>
      <c r="G47" s="42">
        <f>G36-F36</f>
        <v>0</v>
      </c>
    </row>
    <row r="48" spans="1:8" x14ac:dyDescent="0.2">
      <c r="A48" s="42" t="s">
        <v>66</v>
      </c>
      <c r="B48" s="42"/>
      <c r="C48" s="42">
        <f>-(C31-B31)</f>
        <v>-194</v>
      </c>
      <c r="D48" s="42">
        <f>-(D31-C31)</f>
        <v>-222</v>
      </c>
      <c r="E48" s="42">
        <f>-(E31-D31)</f>
        <v>-254</v>
      </c>
      <c r="F48" s="42">
        <f>-(F31-E31)</f>
        <v>-291</v>
      </c>
      <c r="G48" s="42">
        <f>-(G31-F31)</f>
        <v>-333</v>
      </c>
    </row>
    <row r="49" spans="1:8" x14ac:dyDescent="0.2">
      <c r="A49" s="42" t="s">
        <v>67</v>
      </c>
      <c r="B49" s="42"/>
      <c r="C49" s="42">
        <f t="shared" ref="C49:G50" si="12">-(1-$B$10)*C18</f>
        <v>19.2</v>
      </c>
      <c r="D49" s="42">
        <f t="shared" si="12"/>
        <v>19.2</v>
      </c>
      <c r="E49" s="42">
        <f t="shared" si="12"/>
        <v>19.2</v>
      </c>
      <c r="F49" s="42">
        <f t="shared" si="12"/>
        <v>19.2</v>
      </c>
      <c r="G49" s="42">
        <f t="shared" si="12"/>
        <v>19.2</v>
      </c>
    </row>
    <row r="50" spans="1:8" x14ac:dyDescent="0.2">
      <c r="A50" s="42" t="s">
        <v>68</v>
      </c>
      <c r="B50" s="42"/>
      <c r="C50" s="42">
        <f t="shared" si="12"/>
        <v>-3.84</v>
      </c>
      <c r="D50" s="42">
        <f t="shared" si="12"/>
        <v>-10.021055999999998</v>
      </c>
      <c r="E50" s="42">
        <f t="shared" si="12"/>
        <v>-16.020702412799999</v>
      </c>
      <c r="F50" s="42">
        <f t="shared" si="12"/>
        <v>-21.781874642288638</v>
      </c>
      <c r="G50" s="42">
        <f t="shared" si="12"/>
        <v>-27.238088631986553</v>
      </c>
    </row>
    <row r="51" spans="1:8" x14ac:dyDescent="0.2">
      <c r="A51" s="41" t="s">
        <v>69</v>
      </c>
      <c r="B51" s="42"/>
      <c r="C51" s="42">
        <f>SUM(C44:C50)</f>
        <v>152.67999999999998</v>
      </c>
      <c r="D51" s="42">
        <f>SUM(D44:D50)</f>
        <v>133</v>
      </c>
      <c r="E51" s="42">
        <f>SUM(E44:E50)</f>
        <v>110.52000000000001</v>
      </c>
      <c r="F51" s="42">
        <f>SUM(F44:F50)</f>
        <v>84.42000000000003</v>
      </c>
      <c r="G51" s="42">
        <f>SUM(G44:G50)</f>
        <v>54.899999999999991</v>
      </c>
    </row>
    <row r="54" spans="1:8" ht="18" x14ac:dyDescent="0.25">
      <c r="A54" s="43" t="s">
        <v>70</v>
      </c>
    </row>
    <row r="55" spans="1:8" x14ac:dyDescent="0.2">
      <c r="A55" s="30" t="s">
        <v>71</v>
      </c>
      <c r="B55" s="44">
        <v>0.2</v>
      </c>
      <c r="C55" s="30"/>
      <c r="D55" s="30"/>
      <c r="E55" s="30"/>
      <c r="F55" s="30"/>
      <c r="G55" s="30"/>
      <c r="H55" s="30"/>
    </row>
    <row r="56" spans="1:8" x14ac:dyDescent="0.2">
      <c r="A56" s="30" t="s">
        <v>72</v>
      </c>
      <c r="B56" s="44">
        <v>0.05</v>
      </c>
      <c r="C56" s="30" t="s">
        <v>73</v>
      </c>
      <c r="D56" s="30"/>
      <c r="E56" s="30"/>
      <c r="F56" s="30"/>
      <c r="G56" s="30"/>
      <c r="H56" s="30"/>
    </row>
    <row r="57" spans="1:8" x14ac:dyDescent="0.2">
      <c r="A57" s="30"/>
    </row>
    <row r="58" spans="1:8" x14ac:dyDescent="0.2">
      <c r="A58" s="39" t="s">
        <v>0</v>
      </c>
      <c r="B58" s="40">
        <v>0</v>
      </c>
      <c r="C58" s="40">
        <v>1</v>
      </c>
      <c r="D58" s="40">
        <v>2</v>
      </c>
      <c r="E58" s="40">
        <v>3</v>
      </c>
      <c r="F58" s="40">
        <v>4</v>
      </c>
      <c r="G58" s="40">
        <v>5</v>
      </c>
      <c r="H58" s="35"/>
    </row>
    <row r="59" spans="1:8" x14ac:dyDescent="0.2">
      <c r="A59" t="s">
        <v>74</v>
      </c>
      <c r="C59" s="42">
        <f>C51</f>
        <v>152.67999999999998</v>
      </c>
      <c r="D59" s="42">
        <f>D51</f>
        <v>133</v>
      </c>
      <c r="E59" s="42">
        <f>E51</f>
        <v>110.52000000000001</v>
      </c>
      <c r="F59" s="42">
        <f>F51</f>
        <v>84.42000000000003</v>
      </c>
      <c r="G59" s="45">
        <f>G51</f>
        <v>54.899999999999991</v>
      </c>
    </row>
    <row r="60" spans="1:8" x14ac:dyDescent="0.2">
      <c r="A60" t="s">
        <v>75</v>
      </c>
      <c r="G60" s="46">
        <f>G59*(1+B56)/(B55-B56)</f>
        <v>384.2999999999999</v>
      </c>
    </row>
    <row r="61" spans="1:8" x14ac:dyDescent="0.2">
      <c r="A61" t="s">
        <v>76</v>
      </c>
      <c r="C61" s="42">
        <f>C60+C59</f>
        <v>152.67999999999998</v>
      </c>
      <c r="D61" s="42">
        <f>D60+D59</f>
        <v>133</v>
      </c>
      <c r="E61" s="42">
        <f>E60+E59</f>
        <v>110.52000000000001</v>
      </c>
      <c r="F61" s="42">
        <f>F60+F59</f>
        <v>84.42000000000003</v>
      </c>
      <c r="G61" s="45">
        <f>G60+G59</f>
        <v>439.19999999999987</v>
      </c>
    </row>
    <row r="63" spans="1:8" x14ac:dyDescent="0.2">
      <c r="A63" t="str">
        <f>"Enterprise value, present value of row "&amp;ROW(A61)</f>
        <v>Enterprise value, present value of row 61</v>
      </c>
      <c r="B63" s="47">
        <f>NPV(B55,C61:G61)</f>
        <v>500.76921296296291</v>
      </c>
    </row>
    <row r="64" spans="1:8" x14ac:dyDescent="0.2">
      <c r="A64" t="s">
        <v>77</v>
      </c>
      <c r="B64" s="47">
        <f>B28</f>
        <v>80</v>
      </c>
    </row>
    <row r="65" spans="1:2" x14ac:dyDescent="0.2">
      <c r="A65" t="s">
        <v>78</v>
      </c>
      <c r="B65" s="47">
        <f>B64+B63</f>
        <v>580.76921296296291</v>
      </c>
    </row>
    <row r="66" spans="1:2" x14ac:dyDescent="0.2">
      <c r="A66" t="s">
        <v>79</v>
      </c>
      <c r="B66" s="47">
        <f>-B37</f>
        <v>-320</v>
      </c>
    </row>
    <row r="67" spans="1:2" x14ac:dyDescent="0.2">
      <c r="A67" t="s">
        <v>80</v>
      </c>
      <c r="B67" s="47">
        <f>B65+B66</f>
        <v>260.76921296296291</v>
      </c>
    </row>
    <row r="68" spans="1:2" x14ac:dyDescent="0.2">
      <c r="B68" s="45"/>
    </row>
    <row r="69" spans="1:2" ht="18" x14ac:dyDescent="0.25">
      <c r="A69" s="43" t="s">
        <v>81</v>
      </c>
      <c r="B69" s="45"/>
    </row>
    <row r="70" spans="1:2" x14ac:dyDescent="0.2">
      <c r="A70" t="str">
        <f>"NPV of row "&amp;ROW(A61)&amp;" = enterprise value"</f>
        <v>NPV of row 61 = enterprise value</v>
      </c>
      <c r="B70" s="47">
        <f>B63</f>
        <v>500.76921296296291</v>
      </c>
    </row>
    <row r="71" spans="1:2" x14ac:dyDescent="0.2">
      <c r="A71" t="s">
        <v>82</v>
      </c>
      <c r="B71" s="47">
        <f>-B37+B28</f>
        <v>-240</v>
      </c>
    </row>
    <row r="72" spans="1:2" x14ac:dyDescent="0.2">
      <c r="A72" t="s">
        <v>80</v>
      </c>
      <c r="B72" s="47">
        <f>B70+B71</f>
        <v>260.76921296296291</v>
      </c>
    </row>
    <row r="75" spans="1:2" x14ac:dyDescent="0.2">
      <c r="A75" s="56" t="s">
        <v>91</v>
      </c>
      <c r="B75" s="56" t="s">
        <v>92</v>
      </c>
    </row>
    <row r="76" spans="1:2" x14ac:dyDescent="0.2">
      <c r="B76" s="47"/>
    </row>
  </sheetData>
  <mergeCells count="1">
    <mergeCell ref="A1:G1"/>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751"/>
  <sheetViews>
    <sheetView topLeftCell="A13" workbookViewId="0">
      <selection activeCell="L25" sqref="L25"/>
    </sheetView>
  </sheetViews>
  <sheetFormatPr defaultColWidth="9.125" defaultRowHeight="14.25" x14ac:dyDescent="0.2"/>
  <cols>
    <col min="1" max="1" width="9.125" style="59"/>
    <col min="2" max="2" width="10.625" style="59" customWidth="1"/>
    <col min="3" max="8" width="18.375" style="59" customWidth="1"/>
    <col min="9" max="11" width="19.375" style="59" customWidth="1"/>
    <col min="12" max="13" width="15.875" style="59" customWidth="1"/>
    <col min="14" max="14" width="16.375" style="59" customWidth="1"/>
    <col min="15" max="15" width="15.875" style="59" customWidth="1"/>
    <col min="16" max="16" width="7.875" style="59" customWidth="1"/>
    <col min="17" max="16384" width="9.125" style="59"/>
  </cols>
  <sheetData>
    <row r="1" spans="1:16" x14ac:dyDescent="0.2">
      <c r="A1" s="57"/>
      <c r="B1" s="58" t="s">
        <v>94</v>
      </c>
      <c r="C1" s="58"/>
      <c r="D1" s="57"/>
      <c r="E1" s="57"/>
      <c r="F1" s="57"/>
      <c r="G1" s="57"/>
      <c r="H1" s="57"/>
      <c r="I1" s="57"/>
      <c r="J1" s="57"/>
      <c r="K1" s="57"/>
      <c r="L1" s="57"/>
      <c r="M1" s="57"/>
      <c r="N1" s="57"/>
      <c r="O1" s="57"/>
      <c r="P1" s="57"/>
    </row>
    <row r="2" spans="1:16" x14ac:dyDescent="0.2">
      <c r="A2" s="57"/>
      <c r="B2" s="60" t="s">
        <v>95</v>
      </c>
      <c r="C2" s="109" t="s">
        <v>96</v>
      </c>
      <c r="D2" s="109"/>
      <c r="E2" s="109"/>
      <c r="F2" s="109"/>
      <c r="G2" s="109"/>
      <c r="H2" s="109"/>
      <c r="I2" s="109"/>
      <c r="J2" s="109"/>
      <c r="K2" s="57"/>
      <c r="L2" s="57"/>
      <c r="M2" s="57"/>
      <c r="N2" s="57"/>
      <c r="O2" s="57"/>
      <c r="P2" s="57"/>
    </row>
    <row r="3" spans="1:16" x14ac:dyDescent="0.2">
      <c r="A3" s="57"/>
      <c r="B3" s="60" t="s">
        <v>97</v>
      </c>
      <c r="C3" s="60" t="s">
        <v>98</v>
      </c>
      <c r="D3" s="60"/>
      <c r="E3" s="61">
        <v>40180</v>
      </c>
      <c r="F3" s="60"/>
      <c r="G3" s="62" t="s">
        <v>99</v>
      </c>
      <c r="H3" s="63" t="s">
        <v>100</v>
      </c>
      <c r="I3" s="60"/>
      <c r="J3" s="60"/>
      <c r="K3" s="57"/>
      <c r="L3" s="57"/>
      <c r="M3" s="57"/>
      <c r="N3" s="57"/>
      <c r="O3" s="57"/>
      <c r="P3" s="57"/>
    </row>
    <row r="4" spans="1:16" x14ac:dyDescent="0.2">
      <c r="A4" s="57"/>
      <c r="B4" s="57"/>
      <c r="C4" s="57"/>
      <c r="D4" s="57"/>
      <c r="E4" s="57"/>
      <c r="F4" s="57"/>
      <c r="G4" s="57"/>
      <c r="H4" s="57"/>
      <c r="I4" s="57"/>
      <c r="J4" s="57"/>
      <c r="K4" s="57"/>
      <c r="L4" s="57"/>
      <c r="M4" s="57"/>
      <c r="N4" s="57"/>
      <c r="O4" s="57"/>
      <c r="P4" s="57"/>
    </row>
    <row r="5" spans="1:16" x14ac:dyDescent="0.2">
      <c r="A5" s="57"/>
      <c r="B5" s="58" t="s">
        <v>101</v>
      </c>
      <c r="C5" s="57"/>
      <c r="D5" s="57"/>
      <c r="E5" s="57"/>
      <c r="F5" s="57"/>
      <c r="G5" s="57"/>
      <c r="H5" s="57"/>
      <c r="I5" s="57"/>
      <c r="J5" s="57"/>
      <c r="K5" s="57"/>
      <c r="L5" s="57"/>
      <c r="M5" s="57"/>
      <c r="N5" s="57"/>
      <c r="O5" s="57"/>
      <c r="P5" s="57"/>
    </row>
    <row r="6" spans="1:16" x14ac:dyDescent="0.2">
      <c r="A6" s="57"/>
      <c r="B6" s="110" t="s">
        <v>102</v>
      </c>
      <c r="C6" s="110"/>
      <c r="D6" s="110"/>
      <c r="E6" s="110"/>
      <c r="F6" s="110"/>
      <c r="G6" s="110"/>
      <c r="H6" s="110"/>
      <c r="I6" s="110"/>
      <c r="J6" s="110"/>
      <c r="K6" s="110"/>
      <c r="L6" s="57"/>
      <c r="M6" s="57"/>
      <c r="N6" s="57"/>
      <c r="O6" s="57"/>
      <c r="P6" s="57"/>
    </row>
    <row r="7" spans="1:16" x14ac:dyDescent="0.2">
      <c r="A7" s="57"/>
      <c r="B7" s="111"/>
      <c r="C7" s="114" t="s">
        <v>103</v>
      </c>
      <c r="D7" s="115"/>
      <c r="E7" s="114" t="s">
        <v>104</v>
      </c>
      <c r="F7" s="115"/>
      <c r="G7" s="114" t="s">
        <v>105</v>
      </c>
      <c r="H7" s="115"/>
      <c r="I7" s="114" t="s">
        <v>106</v>
      </c>
      <c r="J7" s="115"/>
      <c r="K7" s="64" t="s">
        <v>76</v>
      </c>
      <c r="L7" s="57"/>
      <c r="M7" s="57"/>
      <c r="N7" s="57"/>
      <c r="O7" s="57"/>
      <c r="P7" s="57"/>
    </row>
    <row r="8" spans="1:16" x14ac:dyDescent="0.2">
      <c r="A8" s="57"/>
      <c r="B8" s="112"/>
      <c r="C8" s="114" t="s">
        <v>101</v>
      </c>
      <c r="D8" s="115"/>
      <c r="E8" s="114" t="s">
        <v>101</v>
      </c>
      <c r="F8" s="115"/>
      <c r="G8" s="114" t="s">
        <v>101</v>
      </c>
      <c r="H8" s="115"/>
      <c r="I8" s="114" t="s">
        <v>101</v>
      </c>
      <c r="J8" s="115"/>
      <c r="K8" s="116" t="s">
        <v>101</v>
      </c>
      <c r="L8" s="57"/>
      <c r="M8" s="57"/>
      <c r="N8" s="57"/>
      <c r="O8" s="57"/>
      <c r="P8" s="57"/>
    </row>
    <row r="9" spans="1:16" x14ac:dyDescent="0.2">
      <c r="A9" s="57"/>
      <c r="B9" s="113"/>
      <c r="C9" s="64" t="s">
        <v>107</v>
      </c>
      <c r="D9" s="64" t="s">
        <v>108</v>
      </c>
      <c r="E9" s="64" t="s">
        <v>107</v>
      </c>
      <c r="F9" s="64" t="s">
        <v>108</v>
      </c>
      <c r="G9" s="64" t="s">
        <v>107</v>
      </c>
      <c r="H9" s="64" t="s">
        <v>108</v>
      </c>
      <c r="I9" s="64" t="s">
        <v>107</v>
      </c>
      <c r="J9" s="64" t="s">
        <v>108</v>
      </c>
      <c r="K9" s="117"/>
      <c r="L9" s="57"/>
      <c r="M9" s="57"/>
      <c r="N9" s="57"/>
      <c r="O9" s="57"/>
      <c r="P9" s="57"/>
    </row>
    <row r="10" spans="1:16" x14ac:dyDescent="0.2">
      <c r="A10" s="57"/>
      <c r="B10" s="65" t="s">
        <v>76</v>
      </c>
      <c r="C10" s="66">
        <v>1826189057612.1599</v>
      </c>
      <c r="D10" s="66">
        <v>1882159023918.1799</v>
      </c>
      <c r="E10" s="66">
        <v>2897928034631.54</v>
      </c>
      <c r="F10" s="66">
        <v>2889455034488.7402</v>
      </c>
      <c r="G10" s="66">
        <v>5090330259994.8301</v>
      </c>
      <c r="H10" s="66">
        <v>4914815573215.1504</v>
      </c>
      <c r="I10" s="66">
        <v>12604680396016.699</v>
      </c>
      <c r="J10" s="66">
        <v>12732698116633.199</v>
      </c>
      <c r="K10" s="67"/>
      <c r="L10" s="57"/>
      <c r="M10" s="57"/>
      <c r="N10" s="57"/>
      <c r="O10" s="57"/>
      <c r="P10" s="57"/>
    </row>
    <row r="11" spans="1:16" x14ac:dyDescent="0.2">
      <c r="A11" s="57"/>
      <c r="B11" s="68" t="s">
        <v>109</v>
      </c>
      <c r="C11" s="67">
        <v>8.15</v>
      </c>
      <c r="D11" s="67">
        <v>8.4</v>
      </c>
      <c r="E11" s="67">
        <v>12.93</v>
      </c>
      <c r="F11" s="67">
        <v>12.89</v>
      </c>
      <c r="G11" s="67">
        <v>22.71</v>
      </c>
      <c r="H11" s="67">
        <v>21.92</v>
      </c>
      <c r="I11" s="67">
        <v>56.22</v>
      </c>
      <c r="J11" s="67">
        <v>56.79</v>
      </c>
      <c r="K11" s="67"/>
      <c r="L11" s="57"/>
      <c r="M11" s="57"/>
      <c r="N11" s="57"/>
      <c r="O11" s="57"/>
      <c r="P11" s="57"/>
    </row>
    <row r="12" spans="1:16" x14ac:dyDescent="0.2">
      <c r="A12" s="57"/>
      <c r="B12" s="68" t="s">
        <v>110</v>
      </c>
      <c r="C12" s="118">
        <v>-55969966306.019997</v>
      </c>
      <c r="D12" s="119"/>
      <c r="E12" s="120">
        <v>8473000142.8000002</v>
      </c>
      <c r="F12" s="121"/>
      <c r="G12" s="120">
        <v>175514686779.67999</v>
      </c>
      <c r="H12" s="121"/>
      <c r="I12" s="118">
        <v>-128017720616.47</v>
      </c>
      <c r="J12" s="119"/>
      <c r="K12" s="66">
        <v>22419127748255.301</v>
      </c>
      <c r="L12" s="57"/>
      <c r="M12" s="57"/>
      <c r="N12" s="57"/>
      <c r="O12" s="57"/>
      <c r="P12" s="57"/>
    </row>
    <row r="13" spans="1:16" x14ac:dyDescent="0.2">
      <c r="A13" s="57"/>
      <c r="B13" s="57"/>
      <c r="C13" s="57"/>
      <c r="D13" s="57"/>
      <c r="E13" s="57"/>
      <c r="F13" s="57"/>
      <c r="G13" s="57"/>
      <c r="H13" s="57"/>
      <c r="I13" s="57"/>
      <c r="J13" s="57"/>
      <c r="K13" s="57"/>
      <c r="L13" s="57"/>
      <c r="M13" s="57"/>
      <c r="N13" s="57"/>
      <c r="O13" s="57"/>
      <c r="P13" s="57"/>
    </row>
    <row r="14" spans="1:16" x14ac:dyDescent="0.2">
      <c r="A14" s="57"/>
      <c r="B14" s="110" t="s">
        <v>102</v>
      </c>
      <c r="C14" s="110"/>
      <c r="D14" s="110"/>
      <c r="E14" s="110"/>
      <c r="F14" s="110"/>
      <c r="G14" s="110"/>
      <c r="H14" s="110"/>
      <c r="I14" s="110"/>
      <c r="J14" s="110"/>
      <c r="K14" s="110"/>
      <c r="L14" s="110"/>
      <c r="M14" s="110"/>
      <c r="N14" s="110"/>
      <c r="O14" s="110"/>
      <c r="P14" s="110"/>
    </row>
    <row r="15" spans="1:16" x14ac:dyDescent="0.2">
      <c r="A15" s="57"/>
      <c r="B15" s="116" t="s">
        <v>111</v>
      </c>
      <c r="C15" s="114" t="s">
        <v>103</v>
      </c>
      <c r="D15" s="122"/>
      <c r="E15" s="115"/>
      <c r="F15" s="114" t="s">
        <v>104</v>
      </c>
      <c r="G15" s="122"/>
      <c r="H15" s="115"/>
      <c r="I15" s="114" t="s">
        <v>105</v>
      </c>
      <c r="J15" s="122"/>
      <c r="K15" s="115"/>
      <c r="L15" s="114" t="s">
        <v>106</v>
      </c>
      <c r="M15" s="122"/>
      <c r="N15" s="115"/>
      <c r="O15" s="64" t="s">
        <v>76</v>
      </c>
      <c r="P15" s="116" t="s">
        <v>112</v>
      </c>
    </row>
    <row r="16" spans="1:16" x14ac:dyDescent="0.2">
      <c r="A16" s="57"/>
      <c r="B16" s="123"/>
      <c r="C16" s="114" t="s">
        <v>101</v>
      </c>
      <c r="D16" s="122"/>
      <c r="E16" s="115"/>
      <c r="F16" s="114" t="s">
        <v>101</v>
      </c>
      <c r="G16" s="122"/>
      <c r="H16" s="115"/>
      <c r="I16" s="114" t="s">
        <v>101</v>
      </c>
      <c r="J16" s="122"/>
      <c r="K16" s="115"/>
      <c r="L16" s="114" t="s">
        <v>101</v>
      </c>
      <c r="M16" s="122"/>
      <c r="N16" s="115"/>
      <c r="O16" s="116" t="s">
        <v>101</v>
      </c>
      <c r="P16" s="123"/>
    </row>
    <row r="17" spans="1:16" x14ac:dyDescent="0.2">
      <c r="A17" s="57" t="s">
        <v>113</v>
      </c>
      <c r="B17" s="117"/>
      <c r="C17" s="64" t="s">
        <v>107</v>
      </c>
      <c r="D17" s="64" t="s">
        <v>108</v>
      </c>
      <c r="E17" s="64" t="s">
        <v>110</v>
      </c>
      <c r="F17" s="64" t="s">
        <v>107</v>
      </c>
      <c r="G17" s="64" t="s">
        <v>108</v>
      </c>
      <c r="H17" s="64" t="s">
        <v>110</v>
      </c>
      <c r="I17" s="64" t="s">
        <v>107</v>
      </c>
      <c r="J17" s="64" t="s">
        <v>108</v>
      </c>
      <c r="K17" s="64" t="s">
        <v>110</v>
      </c>
      <c r="L17" s="64" t="s">
        <v>107</v>
      </c>
      <c r="M17" s="64" t="s">
        <v>108</v>
      </c>
      <c r="N17" s="64" t="s">
        <v>110</v>
      </c>
      <c r="O17" s="117"/>
      <c r="P17" s="117"/>
    </row>
    <row r="18" spans="1:16" x14ac:dyDescent="0.2">
      <c r="A18" s="57"/>
      <c r="B18" s="69"/>
      <c r="C18" s="70"/>
      <c r="D18" s="70"/>
      <c r="E18" s="70"/>
      <c r="F18" s="70"/>
      <c r="G18" s="70"/>
      <c r="H18" s="70"/>
      <c r="I18" s="70"/>
      <c r="J18" s="70"/>
      <c r="K18" s="70"/>
      <c r="L18" s="70"/>
      <c r="M18" s="70"/>
      <c r="N18" s="70"/>
      <c r="O18" s="70"/>
      <c r="P18" s="70"/>
    </row>
    <row r="19" spans="1:16" x14ac:dyDescent="0.2">
      <c r="A19" s="57">
        <v>1</v>
      </c>
      <c r="B19" s="71">
        <v>40180</v>
      </c>
      <c r="C19" s="66">
        <v>1132100682</v>
      </c>
      <c r="D19" s="66">
        <v>374688522.60000002</v>
      </c>
      <c r="E19" s="72">
        <v>757412159.39999998</v>
      </c>
      <c r="F19" s="66">
        <v>2771729590</v>
      </c>
      <c r="G19" s="66">
        <v>2744317310.4000001</v>
      </c>
      <c r="H19" s="72">
        <v>27412279.600000001</v>
      </c>
      <c r="I19" s="66">
        <v>2894540455.48</v>
      </c>
      <c r="J19" s="66">
        <v>4106784946.6300001</v>
      </c>
      <c r="K19" s="73">
        <v>-1212244491.1500001</v>
      </c>
      <c r="L19" s="66">
        <v>7107205469.5500002</v>
      </c>
      <c r="M19" s="66">
        <v>6679785417.3999996</v>
      </c>
      <c r="N19" s="72">
        <v>427420052.14999998</v>
      </c>
      <c r="O19" s="66">
        <v>13905576197.030001</v>
      </c>
      <c r="P19" s="67">
        <v>697.61</v>
      </c>
    </row>
    <row r="20" spans="1:16" x14ac:dyDescent="0.2">
      <c r="A20" s="57">
        <v>2</v>
      </c>
      <c r="B20" s="71">
        <v>40211</v>
      </c>
      <c r="C20" s="66">
        <v>1184319332</v>
      </c>
      <c r="D20" s="66">
        <v>856834574.75999999</v>
      </c>
      <c r="E20" s="72">
        <v>327484757.24000001</v>
      </c>
      <c r="F20" s="66">
        <v>1949622860</v>
      </c>
      <c r="G20" s="66">
        <v>2357510567.0999999</v>
      </c>
      <c r="H20" s="73">
        <v>-407887707.10000002</v>
      </c>
      <c r="I20" s="66">
        <v>2967918081.7600002</v>
      </c>
      <c r="J20" s="66">
        <v>3151503080.79</v>
      </c>
      <c r="K20" s="73">
        <v>-183584999.03</v>
      </c>
      <c r="L20" s="66">
        <v>7502013891.3199997</v>
      </c>
      <c r="M20" s="66">
        <v>7238025942.4300003</v>
      </c>
      <c r="N20" s="72">
        <v>263987948.88999999</v>
      </c>
      <c r="O20" s="66">
        <v>13603874165.08</v>
      </c>
      <c r="P20" s="67">
        <v>694.07</v>
      </c>
    </row>
    <row r="21" spans="1:16" x14ac:dyDescent="0.2">
      <c r="A21" s="57">
        <v>3</v>
      </c>
      <c r="B21" s="71">
        <v>40239</v>
      </c>
      <c r="C21" s="66">
        <v>1110136501</v>
      </c>
      <c r="D21" s="66">
        <v>569024220.46000004</v>
      </c>
      <c r="E21" s="72">
        <v>541112280.53999996</v>
      </c>
      <c r="F21" s="66">
        <v>2595254477.6999998</v>
      </c>
      <c r="G21" s="66">
        <v>2448294906.1300001</v>
      </c>
      <c r="H21" s="72">
        <v>146959571.56999999</v>
      </c>
      <c r="I21" s="66">
        <v>3875363259.0599999</v>
      </c>
      <c r="J21" s="66">
        <v>2718787802.8200002</v>
      </c>
      <c r="K21" s="72">
        <v>1156575456.24</v>
      </c>
      <c r="L21" s="66">
        <v>8482960495.8999996</v>
      </c>
      <c r="M21" s="66">
        <v>10327607804.25</v>
      </c>
      <c r="N21" s="73">
        <v>-1844647308.3499999</v>
      </c>
      <c r="O21" s="66">
        <v>16063714733.66</v>
      </c>
      <c r="P21" s="67">
        <v>707.65</v>
      </c>
    </row>
    <row r="22" spans="1:16" x14ac:dyDescent="0.2">
      <c r="A22" s="57">
        <v>4</v>
      </c>
      <c r="B22" s="71">
        <v>40270</v>
      </c>
      <c r="C22" s="66">
        <v>806813065</v>
      </c>
      <c r="D22" s="66">
        <v>704909329.70000005</v>
      </c>
      <c r="E22" s="72">
        <v>101903735.3</v>
      </c>
      <c r="F22" s="66">
        <v>2171505177.4000001</v>
      </c>
      <c r="G22" s="66">
        <v>2326926651.0999999</v>
      </c>
      <c r="H22" s="73">
        <v>-155421473.69999999</v>
      </c>
      <c r="I22" s="66">
        <v>3890070250.9000001</v>
      </c>
      <c r="J22" s="66">
        <v>2654792666.77</v>
      </c>
      <c r="K22" s="72">
        <v>1235277584.1300001</v>
      </c>
      <c r="L22" s="66">
        <v>7512197773.3299999</v>
      </c>
      <c r="M22" s="66">
        <v>8693957619.0599995</v>
      </c>
      <c r="N22" s="73">
        <v>-1181759845.73</v>
      </c>
      <c r="O22" s="66">
        <v>14380586266.629999</v>
      </c>
      <c r="P22" s="67">
        <v>702.52</v>
      </c>
    </row>
    <row r="23" spans="1:16" x14ac:dyDescent="0.2">
      <c r="A23" s="57">
        <v>5</v>
      </c>
      <c r="B23" s="71">
        <v>40300</v>
      </c>
      <c r="C23" s="66">
        <v>811261938.48000002</v>
      </c>
      <c r="D23" s="66">
        <v>1619794217</v>
      </c>
      <c r="E23" s="73">
        <v>-808532278.51999998</v>
      </c>
      <c r="F23" s="66">
        <v>2341972890</v>
      </c>
      <c r="G23" s="66">
        <v>2537524823.5999999</v>
      </c>
      <c r="H23" s="73">
        <v>-195551933.59999999</v>
      </c>
      <c r="I23" s="66">
        <v>3172441808.6799998</v>
      </c>
      <c r="J23" s="66">
        <v>3834564711.8200002</v>
      </c>
      <c r="K23" s="73">
        <v>-662122903.13999999</v>
      </c>
      <c r="L23" s="66">
        <v>9923217435.25</v>
      </c>
      <c r="M23" s="66">
        <v>8257010319.9899998</v>
      </c>
      <c r="N23" s="72">
        <v>1666207115.26</v>
      </c>
      <c r="O23" s="66">
        <v>16248894072.41</v>
      </c>
      <c r="P23" s="67">
        <v>691.41</v>
      </c>
    </row>
    <row r="24" spans="1:16" x14ac:dyDescent="0.2">
      <c r="A24" s="57">
        <v>6</v>
      </c>
      <c r="B24" s="71">
        <v>40392</v>
      </c>
      <c r="C24" s="66">
        <v>677965538</v>
      </c>
      <c r="D24" s="66">
        <v>1163811634.4100001</v>
      </c>
      <c r="E24" s="73">
        <v>-485846096.41000003</v>
      </c>
      <c r="F24" s="66">
        <v>2220123609</v>
      </c>
      <c r="G24" s="66">
        <v>1880401147</v>
      </c>
      <c r="H24" s="72">
        <v>339722462</v>
      </c>
      <c r="I24" s="66">
        <v>2226935163.3000002</v>
      </c>
      <c r="J24" s="66">
        <v>4056435746.46</v>
      </c>
      <c r="K24" s="73">
        <v>-1829500583.1600001</v>
      </c>
      <c r="L24" s="66">
        <v>7598728727.1599998</v>
      </c>
      <c r="M24" s="66">
        <v>5623104509.5900002</v>
      </c>
      <c r="N24" s="72">
        <v>1975624217.5699999</v>
      </c>
      <c r="O24" s="66">
        <v>12723753037.459999</v>
      </c>
      <c r="P24" s="67">
        <v>688.09</v>
      </c>
    </row>
    <row r="25" spans="1:16" x14ac:dyDescent="0.2">
      <c r="A25" s="57">
        <v>7</v>
      </c>
      <c r="B25" s="71">
        <v>40423</v>
      </c>
      <c r="C25" s="66">
        <v>684548045</v>
      </c>
      <c r="D25" s="66">
        <v>1135672312.72</v>
      </c>
      <c r="E25" s="73">
        <v>-451124267.72000003</v>
      </c>
      <c r="F25" s="66">
        <v>2440083404</v>
      </c>
      <c r="G25" s="66">
        <v>2432997507.9699998</v>
      </c>
      <c r="H25" s="72">
        <v>7085896.0300000003</v>
      </c>
      <c r="I25" s="66">
        <v>2560387698</v>
      </c>
      <c r="J25" s="66">
        <v>3676083046.0300002</v>
      </c>
      <c r="K25" s="73">
        <v>-1115695348.03</v>
      </c>
      <c r="L25" s="66">
        <v>7464133811.04</v>
      </c>
      <c r="M25" s="66">
        <v>5904400091.3199997</v>
      </c>
      <c r="N25" s="72">
        <v>1559733719.72</v>
      </c>
      <c r="O25" s="66">
        <v>13149152958.040001</v>
      </c>
      <c r="P25" s="67">
        <v>685.89</v>
      </c>
    </row>
    <row r="26" spans="1:16" x14ac:dyDescent="0.2">
      <c r="A26" s="57">
        <v>8</v>
      </c>
      <c r="B26" s="71">
        <v>40453</v>
      </c>
      <c r="C26" s="66">
        <v>1274454695</v>
      </c>
      <c r="D26" s="66">
        <v>730017235</v>
      </c>
      <c r="E26" s="72">
        <v>544437460</v>
      </c>
      <c r="F26" s="66">
        <v>1713157957</v>
      </c>
      <c r="G26" s="66">
        <v>2167982069.4699998</v>
      </c>
      <c r="H26" s="73">
        <v>-454824112.47000003</v>
      </c>
      <c r="I26" s="66">
        <v>3286672643.6599998</v>
      </c>
      <c r="J26" s="66">
        <v>2670623646.3200002</v>
      </c>
      <c r="K26" s="72">
        <v>616048997.34000003</v>
      </c>
      <c r="L26" s="66">
        <v>5281677203.4700003</v>
      </c>
      <c r="M26" s="66">
        <v>5987339548.3400002</v>
      </c>
      <c r="N26" s="73">
        <v>-705662344.87</v>
      </c>
      <c r="O26" s="66">
        <v>11555962499.129999</v>
      </c>
      <c r="P26" s="67">
        <v>688.41</v>
      </c>
    </row>
    <row r="27" spans="1:16" x14ac:dyDescent="0.2">
      <c r="A27" s="57">
        <v>9</v>
      </c>
      <c r="B27" s="71">
        <v>40484</v>
      </c>
      <c r="C27" s="66">
        <v>1299967385</v>
      </c>
      <c r="D27" s="66">
        <v>447670653</v>
      </c>
      <c r="E27" s="72">
        <v>852296732</v>
      </c>
      <c r="F27" s="66">
        <v>2241768362</v>
      </c>
      <c r="G27" s="66">
        <v>2257924716.6999998</v>
      </c>
      <c r="H27" s="73">
        <v>-16156354.699999999</v>
      </c>
      <c r="I27" s="66">
        <v>3332197023.8400002</v>
      </c>
      <c r="J27" s="66">
        <v>3592610781.6300001</v>
      </c>
      <c r="K27" s="73">
        <v>-260413757.78999999</v>
      </c>
      <c r="L27" s="66">
        <v>6953351509.2799997</v>
      </c>
      <c r="M27" s="66">
        <v>7529078128.79</v>
      </c>
      <c r="N27" s="73">
        <v>-575726619.50999999</v>
      </c>
      <c r="O27" s="66">
        <v>13827284280.120001</v>
      </c>
      <c r="P27" s="67">
        <v>695.41</v>
      </c>
    </row>
    <row r="28" spans="1:16" x14ac:dyDescent="0.2">
      <c r="A28" s="57">
        <v>10</v>
      </c>
      <c r="B28" s="71">
        <v>40514</v>
      </c>
      <c r="C28" s="66">
        <v>1400114396</v>
      </c>
      <c r="D28" s="66">
        <v>748225176</v>
      </c>
      <c r="E28" s="72">
        <v>651889220</v>
      </c>
      <c r="F28" s="66">
        <v>1681848460</v>
      </c>
      <c r="G28" s="66">
        <v>2260390207</v>
      </c>
      <c r="H28" s="73">
        <v>-578541747</v>
      </c>
      <c r="I28" s="66">
        <v>2904512969.3400002</v>
      </c>
      <c r="J28" s="66">
        <v>2440246347.7600002</v>
      </c>
      <c r="K28" s="72">
        <v>464266621.57999998</v>
      </c>
      <c r="L28" s="66">
        <v>6410470861.9799995</v>
      </c>
      <c r="M28" s="66">
        <v>6948084956.5600004</v>
      </c>
      <c r="N28" s="73">
        <v>-537614094.58000004</v>
      </c>
      <c r="O28" s="66">
        <v>12396946687.32</v>
      </c>
      <c r="P28" s="67">
        <v>698.03</v>
      </c>
    </row>
    <row r="29" spans="1:16" x14ac:dyDescent="0.2">
      <c r="A29" s="57">
        <v>11</v>
      </c>
      <c r="B29" s="65" t="s">
        <v>114</v>
      </c>
      <c r="C29" s="66">
        <v>746396397</v>
      </c>
      <c r="D29" s="66">
        <v>898680869.5</v>
      </c>
      <c r="E29" s="73">
        <v>-152284472.5</v>
      </c>
      <c r="F29" s="66">
        <v>1269743804</v>
      </c>
      <c r="G29" s="66">
        <v>1112593041.25</v>
      </c>
      <c r="H29" s="72">
        <v>157150762.75</v>
      </c>
      <c r="I29" s="66">
        <v>1394676862.9000001</v>
      </c>
      <c r="J29" s="66">
        <v>1933532199.6900001</v>
      </c>
      <c r="K29" s="73">
        <v>-538855336.78999996</v>
      </c>
      <c r="L29" s="66">
        <v>4206970897.02</v>
      </c>
      <c r="M29" s="66">
        <v>3672981850.48</v>
      </c>
      <c r="N29" s="72">
        <v>533989046.54000002</v>
      </c>
      <c r="O29" s="66">
        <v>7617787960.9200001</v>
      </c>
      <c r="P29" s="67">
        <v>689.09</v>
      </c>
    </row>
    <row r="30" spans="1:16" x14ac:dyDescent="0.2">
      <c r="A30" s="57">
        <v>12</v>
      </c>
      <c r="B30" s="65" t="s">
        <v>115</v>
      </c>
      <c r="C30" s="66">
        <v>391316878</v>
      </c>
      <c r="D30" s="66">
        <v>595272391</v>
      </c>
      <c r="E30" s="73">
        <v>-203955513</v>
      </c>
      <c r="F30" s="66">
        <v>1316480002</v>
      </c>
      <c r="G30" s="66">
        <v>1386570326.8</v>
      </c>
      <c r="H30" s="73">
        <v>-70090324.799999997</v>
      </c>
      <c r="I30" s="66">
        <v>1548161002.77</v>
      </c>
      <c r="J30" s="66">
        <v>1866509163.51</v>
      </c>
      <c r="K30" s="73">
        <v>-318348160.74000001</v>
      </c>
      <c r="L30" s="66">
        <v>4703014760.3800001</v>
      </c>
      <c r="M30" s="66">
        <v>4110620761.8400002</v>
      </c>
      <c r="N30" s="72">
        <v>592393998.53999996</v>
      </c>
      <c r="O30" s="66">
        <v>7958972643.1499996</v>
      </c>
      <c r="P30" s="67">
        <v>692.73</v>
      </c>
    </row>
    <row r="31" spans="1:16" x14ac:dyDescent="0.2">
      <c r="A31" s="57">
        <v>13</v>
      </c>
      <c r="B31" s="65" t="s">
        <v>116</v>
      </c>
      <c r="C31" s="66">
        <v>1622883172</v>
      </c>
      <c r="D31" s="66">
        <v>1111613480.48</v>
      </c>
      <c r="E31" s="72">
        <v>511269691.51999998</v>
      </c>
      <c r="F31" s="66">
        <v>1815909932.3399999</v>
      </c>
      <c r="G31" s="66">
        <v>1570084505.8800001</v>
      </c>
      <c r="H31" s="72">
        <v>245825426.46000001</v>
      </c>
      <c r="I31" s="66">
        <v>3106496565.4000001</v>
      </c>
      <c r="J31" s="66">
        <v>2913939871.5599999</v>
      </c>
      <c r="K31" s="72">
        <v>192556693.84</v>
      </c>
      <c r="L31" s="66">
        <v>6251946936.0200005</v>
      </c>
      <c r="M31" s="66">
        <v>7201598747.8400002</v>
      </c>
      <c r="N31" s="73">
        <v>-949651811.82000005</v>
      </c>
      <c r="O31" s="66">
        <v>12797236605.76</v>
      </c>
      <c r="P31" s="67">
        <v>697.49</v>
      </c>
    </row>
    <row r="32" spans="1:16" x14ac:dyDescent="0.2">
      <c r="A32" s="57">
        <v>14</v>
      </c>
      <c r="B32" s="65" t="s">
        <v>117</v>
      </c>
      <c r="C32" s="66">
        <v>1035501539</v>
      </c>
      <c r="D32" s="66">
        <v>681972074.20000005</v>
      </c>
      <c r="E32" s="72">
        <v>353529464.80000001</v>
      </c>
      <c r="F32" s="66">
        <v>1364699575</v>
      </c>
      <c r="G32" s="66">
        <v>1527811645.5</v>
      </c>
      <c r="H32" s="73">
        <v>-163112070.5</v>
      </c>
      <c r="I32" s="66">
        <v>4019268007.7600002</v>
      </c>
      <c r="J32" s="66">
        <v>3444275233.46</v>
      </c>
      <c r="K32" s="72">
        <v>574992774.29999995</v>
      </c>
      <c r="L32" s="66">
        <v>5374545912.29</v>
      </c>
      <c r="M32" s="66">
        <v>6139956080.8900003</v>
      </c>
      <c r="N32" s="73">
        <v>-765410168.60000002</v>
      </c>
      <c r="O32" s="66">
        <v>11794015034.049999</v>
      </c>
      <c r="P32" s="67">
        <v>695.66</v>
      </c>
    </row>
    <row r="33" spans="1:16" x14ac:dyDescent="0.2">
      <c r="A33" s="57">
        <v>15</v>
      </c>
      <c r="B33" s="65" t="s">
        <v>118</v>
      </c>
      <c r="C33" s="66">
        <v>1368553961</v>
      </c>
      <c r="D33" s="66">
        <v>982720289</v>
      </c>
      <c r="E33" s="72">
        <v>385833672</v>
      </c>
      <c r="F33" s="66">
        <v>2132406308</v>
      </c>
      <c r="G33" s="66">
        <v>1613368129</v>
      </c>
      <c r="H33" s="72">
        <v>519038179</v>
      </c>
      <c r="I33" s="66">
        <v>3722012143.9899998</v>
      </c>
      <c r="J33" s="66">
        <v>3868032010.3000002</v>
      </c>
      <c r="K33" s="73">
        <v>-146019866.31</v>
      </c>
      <c r="L33" s="66">
        <v>5700323379.0699997</v>
      </c>
      <c r="M33" s="66">
        <v>6459175363.7600002</v>
      </c>
      <c r="N33" s="73">
        <v>-758851984.69000006</v>
      </c>
      <c r="O33" s="66">
        <v>12923295792.059999</v>
      </c>
      <c r="P33" s="67">
        <v>700.44</v>
      </c>
    </row>
    <row r="34" spans="1:16" x14ac:dyDescent="0.2">
      <c r="A34" s="57">
        <v>16</v>
      </c>
      <c r="B34" s="65" t="s">
        <v>119</v>
      </c>
      <c r="C34" s="66">
        <v>1841335216</v>
      </c>
      <c r="D34" s="66">
        <v>671577015.98000002</v>
      </c>
      <c r="E34" s="72">
        <v>1169758200.02</v>
      </c>
      <c r="F34" s="66">
        <v>1992632935.5799999</v>
      </c>
      <c r="G34" s="66">
        <v>1639501932</v>
      </c>
      <c r="H34" s="72">
        <v>353131003.57999998</v>
      </c>
      <c r="I34" s="66">
        <v>4888480945.2299995</v>
      </c>
      <c r="J34" s="66">
        <v>3913930538.7600002</v>
      </c>
      <c r="K34" s="72">
        <v>974550406.47000003</v>
      </c>
      <c r="L34" s="66">
        <v>5740217101.3599997</v>
      </c>
      <c r="M34" s="66">
        <v>8237656711.4300003</v>
      </c>
      <c r="N34" s="73">
        <v>-2497439610.0700002</v>
      </c>
      <c r="O34" s="66">
        <v>14462666198.17</v>
      </c>
      <c r="P34" s="67">
        <v>705.8</v>
      </c>
    </row>
    <row r="35" spans="1:16" x14ac:dyDescent="0.2">
      <c r="A35" s="57">
        <v>17</v>
      </c>
      <c r="B35" s="65" t="s">
        <v>120</v>
      </c>
      <c r="C35" s="66">
        <v>2226927472</v>
      </c>
      <c r="D35" s="66">
        <v>1218761402.04</v>
      </c>
      <c r="E35" s="72">
        <v>1008166069.96</v>
      </c>
      <c r="F35" s="66">
        <v>3808323671</v>
      </c>
      <c r="G35" s="66">
        <v>2959168141.3200002</v>
      </c>
      <c r="H35" s="72">
        <v>849155529.67999995</v>
      </c>
      <c r="I35" s="66">
        <v>5894574444.8900003</v>
      </c>
      <c r="J35" s="66">
        <v>4119089276.9200001</v>
      </c>
      <c r="K35" s="72">
        <v>1775485167.97</v>
      </c>
      <c r="L35" s="66">
        <v>9776159137.0799999</v>
      </c>
      <c r="M35" s="66">
        <v>13408965904.690001</v>
      </c>
      <c r="N35" s="73">
        <v>-3632806767.6100001</v>
      </c>
      <c r="O35" s="66">
        <v>21705984724.970001</v>
      </c>
      <c r="P35" s="67">
        <v>715.58</v>
      </c>
    </row>
    <row r="36" spans="1:16" x14ac:dyDescent="0.2">
      <c r="A36" s="57">
        <v>18</v>
      </c>
      <c r="B36" s="65" t="s">
        <v>121</v>
      </c>
      <c r="C36" s="66">
        <v>1322668424</v>
      </c>
      <c r="D36" s="66">
        <v>1373122889.75</v>
      </c>
      <c r="E36" s="73">
        <v>-50454465.75</v>
      </c>
      <c r="F36" s="66">
        <v>2559315730.48</v>
      </c>
      <c r="G36" s="66">
        <v>2702391460.4400001</v>
      </c>
      <c r="H36" s="73">
        <v>-143075729.96000001</v>
      </c>
      <c r="I36" s="66">
        <v>4630004972.21</v>
      </c>
      <c r="J36" s="66">
        <v>3009969361.02</v>
      </c>
      <c r="K36" s="72">
        <v>1620035611.1900001</v>
      </c>
      <c r="L36" s="66">
        <v>8463616080.04</v>
      </c>
      <c r="M36" s="66">
        <v>9890121495.5200005</v>
      </c>
      <c r="N36" s="73">
        <v>-1426505415.48</v>
      </c>
      <c r="O36" s="66">
        <v>16975605206.73</v>
      </c>
      <c r="P36" s="67">
        <v>715.18</v>
      </c>
    </row>
    <row r="37" spans="1:16" x14ac:dyDescent="0.2">
      <c r="A37" s="57">
        <v>19</v>
      </c>
      <c r="B37" s="65" t="s">
        <v>122</v>
      </c>
      <c r="C37" s="66">
        <v>1870945695</v>
      </c>
      <c r="D37" s="66">
        <v>1525859651.9000001</v>
      </c>
      <c r="E37" s="72">
        <v>345086043.10000002</v>
      </c>
      <c r="F37" s="66">
        <v>2759524530</v>
      </c>
      <c r="G37" s="66">
        <v>3331448439.1500001</v>
      </c>
      <c r="H37" s="73">
        <v>-571923909.14999998</v>
      </c>
      <c r="I37" s="66">
        <v>4500485017.3999996</v>
      </c>
      <c r="J37" s="66">
        <v>2592450801.1799998</v>
      </c>
      <c r="K37" s="72">
        <v>1908034216.22</v>
      </c>
      <c r="L37" s="66">
        <v>8203487710.1599998</v>
      </c>
      <c r="M37" s="66">
        <v>9884684060.3299999</v>
      </c>
      <c r="N37" s="73">
        <v>-1681196350.1700001</v>
      </c>
      <c r="O37" s="66">
        <v>17334442952.560001</v>
      </c>
      <c r="P37" s="67">
        <v>717.1</v>
      </c>
    </row>
    <row r="38" spans="1:16" x14ac:dyDescent="0.2">
      <c r="A38" s="57">
        <v>20</v>
      </c>
      <c r="B38" s="65" t="s">
        <v>123</v>
      </c>
      <c r="C38" s="66">
        <v>1614529928</v>
      </c>
      <c r="D38" s="66">
        <v>1154741962.4000001</v>
      </c>
      <c r="E38" s="72">
        <v>459787965.60000002</v>
      </c>
      <c r="F38" s="66">
        <v>2976970065.6199999</v>
      </c>
      <c r="G38" s="66">
        <v>3263790065.54</v>
      </c>
      <c r="H38" s="73">
        <v>-286819999.92000002</v>
      </c>
      <c r="I38" s="66">
        <v>5101094731.3999996</v>
      </c>
      <c r="J38" s="66">
        <v>3930401106.0999999</v>
      </c>
      <c r="K38" s="72">
        <v>1170693625.3</v>
      </c>
      <c r="L38" s="66">
        <v>10012101231.98</v>
      </c>
      <c r="M38" s="66">
        <v>11355762822.959999</v>
      </c>
      <c r="N38" s="73">
        <v>-1343661590.98</v>
      </c>
      <c r="O38" s="66">
        <v>19704695957</v>
      </c>
      <c r="P38" s="67">
        <v>721.37</v>
      </c>
    </row>
    <row r="39" spans="1:16" x14ac:dyDescent="0.2">
      <c r="A39" s="57">
        <v>21</v>
      </c>
      <c r="B39" s="71">
        <v>40212</v>
      </c>
      <c r="C39" s="66">
        <v>2345342980</v>
      </c>
      <c r="D39" s="66">
        <v>3370453430</v>
      </c>
      <c r="E39" s="73">
        <v>-1025110450</v>
      </c>
      <c r="F39" s="66">
        <v>3572532993.1100001</v>
      </c>
      <c r="G39" s="66">
        <v>3300672612</v>
      </c>
      <c r="H39" s="72">
        <v>271860381.11000001</v>
      </c>
      <c r="I39" s="66">
        <v>9192966526.9899998</v>
      </c>
      <c r="J39" s="66">
        <v>4797970763.6899996</v>
      </c>
      <c r="K39" s="72">
        <v>4394995763.3000002</v>
      </c>
      <c r="L39" s="66">
        <v>12843047420</v>
      </c>
      <c r="M39" s="66">
        <v>16484793114.41</v>
      </c>
      <c r="N39" s="73">
        <v>-3641745694.4099998</v>
      </c>
      <c r="O39" s="66">
        <v>27953889920.099998</v>
      </c>
      <c r="P39" s="67">
        <v>733.19</v>
      </c>
    </row>
    <row r="40" spans="1:16" x14ac:dyDescent="0.2">
      <c r="A40" s="57">
        <v>22</v>
      </c>
      <c r="B40" s="71">
        <v>40240</v>
      </c>
      <c r="C40" s="66">
        <v>1857634611.3</v>
      </c>
      <c r="D40" s="66">
        <v>2243878581.8499999</v>
      </c>
      <c r="E40" s="73">
        <v>-386243970.55000001</v>
      </c>
      <c r="F40" s="66">
        <v>2667784966</v>
      </c>
      <c r="G40" s="66">
        <v>2694731005.9000001</v>
      </c>
      <c r="H40" s="73">
        <v>-26946039.899999999</v>
      </c>
      <c r="I40" s="66">
        <v>6904138349.2799997</v>
      </c>
      <c r="J40" s="66">
        <v>4413420648.0200005</v>
      </c>
      <c r="K40" s="72">
        <v>2490717701.2600002</v>
      </c>
      <c r="L40" s="66">
        <v>12196954074.33</v>
      </c>
      <c r="M40" s="66">
        <v>14274481765.139999</v>
      </c>
      <c r="N40" s="73">
        <v>-2077527690.8099999</v>
      </c>
      <c r="O40" s="66">
        <v>23626512000.91</v>
      </c>
      <c r="P40" s="67">
        <v>735.04</v>
      </c>
    </row>
    <row r="41" spans="1:16" x14ac:dyDescent="0.2">
      <c r="A41" s="57">
        <v>23</v>
      </c>
      <c r="B41" s="71">
        <v>40271</v>
      </c>
      <c r="C41" s="66">
        <v>1983883744</v>
      </c>
      <c r="D41" s="66">
        <v>2160008209.5999999</v>
      </c>
      <c r="E41" s="73">
        <v>-176124465.59999999</v>
      </c>
      <c r="F41" s="66">
        <v>3492894982</v>
      </c>
      <c r="G41" s="66">
        <v>3526443370.4000001</v>
      </c>
      <c r="H41" s="73">
        <v>-33548388.399999999</v>
      </c>
      <c r="I41" s="66">
        <v>5260266104.21</v>
      </c>
      <c r="J41" s="66">
        <v>3904935725.8600001</v>
      </c>
      <c r="K41" s="72">
        <v>1355330378.3499999</v>
      </c>
      <c r="L41" s="66">
        <v>11723870525.99</v>
      </c>
      <c r="M41" s="66">
        <v>12869528050.34</v>
      </c>
      <c r="N41" s="73">
        <v>-1145657524.3499999</v>
      </c>
      <c r="O41" s="66">
        <v>22460915356.200001</v>
      </c>
      <c r="P41" s="67">
        <v>730.82</v>
      </c>
    </row>
    <row r="42" spans="1:16" x14ac:dyDescent="0.2">
      <c r="A42" s="57">
        <v>24</v>
      </c>
      <c r="B42" s="71">
        <v>40301</v>
      </c>
      <c r="C42" s="66">
        <v>1223052510</v>
      </c>
      <c r="D42" s="66">
        <v>2155610543.6999998</v>
      </c>
      <c r="E42" s="73">
        <v>-932558033.70000005</v>
      </c>
      <c r="F42" s="66">
        <v>2953922068</v>
      </c>
      <c r="G42" s="66">
        <v>2946231187</v>
      </c>
      <c r="H42" s="72">
        <v>7690881</v>
      </c>
      <c r="I42" s="66">
        <v>6318626671.0799999</v>
      </c>
      <c r="J42" s="66">
        <v>4021768324.8000002</v>
      </c>
      <c r="K42" s="72">
        <v>2296858346.2800002</v>
      </c>
      <c r="L42" s="66">
        <v>11391036510.870001</v>
      </c>
      <c r="M42" s="66">
        <v>12763027704.450001</v>
      </c>
      <c r="N42" s="73">
        <v>-1371991193.5799999</v>
      </c>
      <c r="O42" s="66">
        <v>21886637759.950001</v>
      </c>
      <c r="P42" s="67">
        <v>723.96</v>
      </c>
    </row>
    <row r="43" spans="1:16" x14ac:dyDescent="0.2">
      <c r="A43" s="57">
        <v>25</v>
      </c>
      <c r="B43" s="71">
        <v>40393</v>
      </c>
      <c r="C43" s="66">
        <v>1110083483</v>
      </c>
      <c r="D43" s="66">
        <v>1478010371.9100001</v>
      </c>
      <c r="E43" s="73">
        <v>-367926888.91000003</v>
      </c>
      <c r="F43" s="66">
        <v>3021875531.46</v>
      </c>
      <c r="G43" s="66">
        <v>2745759982.29</v>
      </c>
      <c r="H43" s="72">
        <v>276115549.17000002</v>
      </c>
      <c r="I43" s="66">
        <v>6607030645.1700001</v>
      </c>
      <c r="J43" s="66">
        <v>3623882458.4200001</v>
      </c>
      <c r="K43" s="72">
        <v>2983148186.75</v>
      </c>
      <c r="L43" s="66">
        <v>8872267399.5499992</v>
      </c>
      <c r="M43" s="66">
        <v>11763604246.559999</v>
      </c>
      <c r="N43" s="73">
        <v>-2891336847.0100002</v>
      </c>
      <c r="O43" s="66">
        <v>19611257059.18</v>
      </c>
      <c r="P43" s="67">
        <v>720.29</v>
      </c>
    </row>
    <row r="44" spans="1:16" x14ac:dyDescent="0.2">
      <c r="A44" s="57">
        <v>26</v>
      </c>
      <c r="B44" s="71">
        <v>40424</v>
      </c>
      <c r="C44" s="66">
        <v>1056780602</v>
      </c>
      <c r="D44" s="66">
        <v>1534812416.5999999</v>
      </c>
      <c r="E44" s="73">
        <v>-478031814.60000002</v>
      </c>
      <c r="F44" s="66">
        <v>1578504799</v>
      </c>
      <c r="G44" s="66">
        <v>1733008375.5999999</v>
      </c>
      <c r="H44" s="73">
        <v>-154503576.59999999</v>
      </c>
      <c r="I44" s="66">
        <v>4531548778.04</v>
      </c>
      <c r="J44" s="66">
        <v>3338948392.23</v>
      </c>
      <c r="K44" s="72">
        <v>1192600385.8099999</v>
      </c>
      <c r="L44" s="66">
        <v>6535127836.0500002</v>
      </c>
      <c r="M44" s="66">
        <v>7095192830.6599998</v>
      </c>
      <c r="N44" s="73">
        <v>-560064994.61000001</v>
      </c>
      <c r="O44" s="66">
        <v>13701962015.09</v>
      </c>
      <c r="P44" s="67">
        <v>718.77</v>
      </c>
    </row>
    <row r="45" spans="1:16" x14ac:dyDescent="0.2">
      <c r="A45" s="57">
        <v>27</v>
      </c>
      <c r="B45" s="71">
        <v>40454</v>
      </c>
      <c r="C45" s="66">
        <v>1103916175</v>
      </c>
      <c r="D45" s="66">
        <v>1585463320.8</v>
      </c>
      <c r="E45" s="73">
        <v>-481547145.80000001</v>
      </c>
      <c r="F45" s="66">
        <v>1441976428</v>
      </c>
      <c r="G45" s="66">
        <v>1687737901.02</v>
      </c>
      <c r="H45" s="73">
        <v>-245761473.02000001</v>
      </c>
      <c r="I45" s="66">
        <v>4642146512.7700005</v>
      </c>
      <c r="J45" s="66">
        <v>2648890496.48</v>
      </c>
      <c r="K45" s="72">
        <v>1993256016.29</v>
      </c>
      <c r="L45" s="66">
        <v>5646527287.1800003</v>
      </c>
      <c r="M45" s="66">
        <v>6912474684.6499996</v>
      </c>
      <c r="N45" s="73">
        <v>-1265947397.47</v>
      </c>
      <c r="O45" s="66">
        <v>12834566402.950001</v>
      </c>
      <c r="P45" s="67">
        <v>720.84</v>
      </c>
    </row>
    <row r="46" spans="1:16" x14ac:dyDescent="0.2">
      <c r="A46" s="57">
        <v>28</v>
      </c>
      <c r="B46" s="71">
        <v>40485</v>
      </c>
      <c r="C46" s="66">
        <v>1745385641</v>
      </c>
      <c r="D46" s="66">
        <v>1328557370</v>
      </c>
      <c r="E46" s="72">
        <v>416828271</v>
      </c>
      <c r="F46" s="66">
        <v>2770103568</v>
      </c>
      <c r="G46" s="66">
        <v>2249332524.25</v>
      </c>
      <c r="H46" s="72">
        <v>520771043.75</v>
      </c>
      <c r="I46" s="66">
        <v>4876537886.5200005</v>
      </c>
      <c r="J46" s="66">
        <v>3059784966.5700002</v>
      </c>
      <c r="K46" s="72">
        <v>1816752919.95</v>
      </c>
      <c r="L46" s="66">
        <v>7581144980.0799999</v>
      </c>
      <c r="M46" s="66">
        <v>10335497214.780001</v>
      </c>
      <c r="N46" s="73">
        <v>-2754352234.6999998</v>
      </c>
      <c r="O46" s="66">
        <v>16973172075.6</v>
      </c>
      <c r="P46" s="67">
        <v>725.95</v>
      </c>
    </row>
    <row r="47" spans="1:16" x14ac:dyDescent="0.2">
      <c r="A47" s="57">
        <v>29</v>
      </c>
      <c r="B47" s="71">
        <v>40515</v>
      </c>
      <c r="C47" s="66">
        <v>1337858754</v>
      </c>
      <c r="D47" s="66">
        <v>533086346</v>
      </c>
      <c r="E47" s="72">
        <v>804772408</v>
      </c>
      <c r="F47" s="66">
        <v>1271875225</v>
      </c>
      <c r="G47" s="66">
        <v>1182592639.5</v>
      </c>
      <c r="H47" s="72">
        <v>89282585.5</v>
      </c>
      <c r="I47" s="66">
        <v>4231245481.1999998</v>
      </c>
      <c r="J47" s="66">
        <v>3755605318.8000002</v>
      </c>
      <c r="K47" s="72">
        <v>475640162.39999998</v>
      </c>
      <c r="L47" s="66">
        <v>8191419637.6700001</v>
      </c>
      <c r="M47" s="66">
        <v>9561114793.5699997</v>
      </c>
      <c r="N47" s="73">
        <v>-1369695155.9000001</v>
      </c>
      <c r="O47" s="66">
        <v>15032399097.870001</v>
      </c>
      <c r="P47" s="67">
        <v>733.34</v>
      </c>
    </row>
    <row r="48" spans="1:16" x14ac:dyDescent="0.2">
      <c r="A48" s="57">
        <v>30</v>
      </c>
      <c r="B48" s="65" t="s">
        <v>124</v>
      </c>
      <c r="C48" s="66">
        <v>1118679156</v>
      </c>
      <c r="D48" s="66">
        <v>1379234566</v>
      </c>
      <c r="E48" s="73">
        <v>-260555410</v>
      </c>
      <c r="F48" s="66">
        <v>1752775869.5</v>
      </c>
      <c r="G48" s="66">
        <v>1388851887.71</v>
      </c>
      <c r="H48" s="72">
        <v>363923981.79000002</v>
      </c>
      <c r="I48" s="66">
        <v>4651216422.0600004</v>
      </c>
      <c r="J48" s="66">
        <v>3340601455.8800001</v>
      </c>
      <c r="K48" s="72">
        <v>1310614966.1800001</v>
      </c>
      <c r="L48" s="66">
        <v>5692522346.6700001</v>
      </c>
      <c r="M48" s="66">
        <v>7106505884.6400003</v>
      </c>
      <c r="N48" s="73">
        <v>-1413983537.97</v>
      </c>
      <c r="O48" s="66">
        <v>13215193794.23</v>
      </c>
      <c r="P48" s="67">
        <v>734.83</v>
      </c>
    </row>
    <row r="49" spans="1:16" x14ac:dyDescent="0.2">
      <c r="A49" s="57">
        <v>31</v>
      </c>
      <c r="B49" s="65" t="s">
        <v>125</v>
      </c>
      <c r="C49" s="66">
        <v>3552178533</v>
      </c>
      <c r="D49" s="66">
        <v>1399775758</v>
      </c>
      <c r="E49" s="72">
        <v>2152402775</v>
      </c>
      <c r="F49" s="66">
        <v>4148673311.4000001</v>
      </c>
      <c r="G49" s="66">
        <v>3345627318.9699998</v>
      </c>
      <c r="H49" s="72">
        <v>803045992.42999995</v>
      </c>
      <c r="I49" s="66">
        <v>5867393228.4099998</v>
      </c>
      <c r="J49" s="66">
        <v>4627080596.8100004</v>
      </c>
      <c r="K49" s="72">
        <v>1240312631.5999999</v>
      </c>
      <c r="L49" s="66">
        <v>13826976840.16</v>
      </c>
      <c r="M49" s="66">
        <v>18022738239.189999</v>
      </c>
      <c r="N49" s="73">
        <v>-4195761399.0300002</v>
      </c>
      <c r="O49" s="66">
        <v>27395221912.970001</v>
      </c>
      <c r="P49" s="67">
        <v>752.2</v>
      </c>
    </row>
    <row r="50" spans="1:16" x14ac:dyDescent="0.2">
      <c r="A50" s="57">
        <v>32</v>
      </c>
      <c r="B50" s="65" t="s">
        <v>126</v>
      </c>
      <c r="C50" s="66">
        <v>3770740199</v>
      </c>
      <c r="D50" s="66">
        <v>2169870166.75</v>
      </c>
      <c r="E50" s="72">
        <v>1600870032.25</v>
      </c>
      <c r="F50" s="66">
        <v>5161625457.5</v>
      </c>
      <c r="G50" s="66">
        <v>4345748973</v>
      </c>
      <c r="H50" s="72">
        <v>815876484.5</v>
      </c>
      <c r="I50" s="66">
        <v>7945632968.1499996</v>
      </c>
      <c r="J50" s="66">
        <v>4919570706.3400002</v>
      </c>
      <c r="K50" s="72">
        <v>3026062261.8099999</v>
      </c>
      <c r="L50" s="66">
        <v>16798776595.129999</v>
      </c>
      <c r="M50" s="66">
        <v>22241585373.689999</v>
      </c>
      <c r="N50" s="73">
        <v>-5442808778.5600004</v>
      </c>
      <c r="O50" s="66">
        <v>33676775219.779999</v>
      </c>
      <c r="P50" s="67">
        <v>765.54</v>
      </c>
    </row>
    <row r="51" spans="1:16" x14ac:dyDescent="0.2">
      <c r="A51" s="57">
        <v>33</v>
      </c>
      <c r="B51" s="65" t="s">
        <v>127</v>
      </c>
      <c r="C51" s="66">
        <v>1695462066</v>
      </c>
      <c r="D51" s="66">
        <v>3233283227</v>
      </c>
      <c r="E51" s="73">
        <v>-1537821161</v>
      </c>
      <c r="F51" s="66">
        <v>3842892648.1399999</v>
      </c>
      <c r="G51" s="66">
        <v>3995848662.9499998</v>
      </c>
      <c r="H51" s="73">
        <v>-152956014.81</v>
      </c>
      <c r="I51" s="66">
        <v>6666253635.2299995</v>
      </c>
      <c r="J51" s="66">
        <v>3431786734.8699999</v>
      </c>
      <c r="K51" s="72">
        <v>3234466900.3600001</v>
      </c>
      <c r="L51" s="66">
        <v>15318481952.780001</v>
      </c>
      <c r="M51" s="66">
        <v>16862171677.33</v>
      </c>
      <c r="N51" s="73">
        <v>-1543689724.55</v>
      </c>
      <c r="O51" s="66">
        <v>27523090302.150002</v>
      </c>
      <c r="P51" s="67">
        <v>759.02</v>
      </c>
    </row>
    <row r="52" spans="1:16" x14ac:dyDescent="0.2">
      <c r="A52" s="57">
        <v>34</v>
      </c>
      <c r="B52" s="65" t="s">
        <v>128</v>
      </c>
      <c r="C52" s="66">
        <v>2469634881</v>
      </c>
      <c r="D52" s="66">
        <v>2391973716.0500002</v>
      </c>
      <c r="E52" s="72">
        <v>77661164.950000003</v>
      </c>
      <c r="F52" s="66">
        <v>5336045672.6499996</v>
      </c>
      <c r="G52" s="66">
        <v>5177784558.5600004</v>
      </c>
      <c r="H52" s="72">
        <v>158261114.09</v>
      </c>
      <c r="I52" s="66">
        <v>8107636837.9200001</v>
      </c>
      <c r="J52" s="66">
        <v>5365612839.4399996</v>
      </c>
      <c r="K52" s="72">
        <v>2742023998.48</v>
      </c>
      <c r="L52" s="66">
        <v>18075460958.09</v>
      </c>
      <c r="M52" s="66">
        <v>21053407235.610001</v>
      </c>
      <c r="N52" s="73">
        <v>-2977946277.52</v>
      </c>
      <c r="O52" s="66">
        <v>33988778349.66</v>
      </c>
      <c r="P52" s="67">
        <v>774.59</v>
      </c>
    </row>
    <row r="53" spans="1:16" x14ac:dyDescent="0.2">
      <c r="A53" s="57">
        <v>35</v>
      </c>
      <c r="B53" s="65" t="s">
        <v>129</v>
      </c>
      <c r="C53" s="66">
        <v>1995164006</v>
      </c>
      <c r="D53" s="66">
        <v>2996726554.4200001</v>
      </c>
      <c r="E53" s="73">
        <v>-1001562548.42</v>
      </c>
      <c r="F53" s="66">
        <v>5985078513</v>
      </c>
      <c r="G53" s="66">
        <v>6293307051.29</v>
      </c>
      <c r="H53" s="73">
        <v>-308228538.29000002</v>
      </c>
      <c r="I53" s="66">
        <v>7777195274.5</v>
      </c>
      <c r="J53" s="66">
        <v>5497753200.2700005</v>
      </c>
      <c r="K53" s="72">
        <v>2279442074.23</v>
      </c>
      <c r="L53" s="66">
        <v>26318582488.93</v>
      </c>
      <c r="M53" s="66">
        <v>27288233476.450001</v>
      </c>
      <c r="N53" s="73">
        <v>-969650987.51999998</v>
      </c>
      <c r="O53" s="66">
        <v>42076020282.43</v>
      </c>
      <c r="P53" s="67">
        <v>772.25</v>
      </c>
    </row>
    <row r="54" spans="1:16" x14ac:dyDescent="0.2">
      <c r="A54" s="57">
        <v>36</v>
      </c>
      <c r="B54" s="65" t="s">
        <v>130</v>
      </c>
      <c r="C54" s="66">
        <v>1562265090</v>
      </c>
      <c r="D54" s="66">
        <v>3283991014</v>
      </c>
      <c r="E54" s="73">
        <v>-1721725924</v>
      </c>
      <c r="F54" s="66">
        <v>5139654148</v>
      </c>
      <c r="G54" s="66">
        <v>4810954016.6000004</v>
      </c>
      <c r="H54" s="72">
        <v>328700131.39999998</v>
      </c>
      <c r="I54" s="66">
        <v>7353592190.1499996</v>
      </c>
      <c r="J54" s="66">
        <v>5473968033.29</v>
      </c>
      <c r="K54" s="72">
        <v>1879624156.8599999</v>
      </c>
      <c r="L54" s="66">
        <v>19049441187.439999</v>
      </c>
      <c r="M54" s="66">
        <v>19536039551.700001</v>
      </c>
      <c r="N54" s="73">
        <v>-486598364.25999999</v>
      </c>
      <c r="O54" s="66">
        <v>33104952615.59</v>
      </c>
      <c r="P54" s="67">
        <v>782.48</v>
      </c>
    </row>
    <row r="55" spans="1:16" x14ac:dyDescent="0.2">
      <c r="A55" s="57">
        <v>37</v>
      </c>
      <c r="B55" s="65" t="s">
        <v>131</v>
      </c>
      <c r="C55" s="66">
        <v>2464816616</v>
      </c>
      <c r="D55" s="66">
        <v>3713050820.6500001</v>
      </c>
      <c r="E55" s="73">
        <v>-1248234204.6500001</v>
      </c>
      <c r="F55" s="66">
        <v>5290807477.0299997</v>
      </c>
      <c r="G55" s="66">
        <v>5443407875</v>
      </c>
      <c r="H55" s="73">
        <v>-152600397.97</v>
      </c>
      <c r="I55" s="66">
        <v>9206434639.0499992</v>
      </c>
      <c r="J55" s="66">
        <v>6602862624.1700001</v>
      </c>
      <c r="K55" s="72">
        <v>2603572014.8800001</v>
      </c>
      <c r="L55" s="66">
        <v>19962037169.029999</v>
      </c>
      <c r="M55" s="66">
        <v>21164774581.290001</v>
      </c>
      <c r="N55" s="73">
        <v>-1202737412.26</v>
      </c>
      <c r="O55" s="66">
        <v>36924095901.110001</v>
      </c>
      <c r="P55" s="67">
        <v>786.54</v>
      </c>
    </row>
    <row r="56" spans="1:16" x14ac:dyDescent="0.2">
      <c r="A56" s="57">
        <v>38</v>
      </c>
      <c r="B56" s="65" t="s">
        <v>132</v>
      </c>
      <c r="C56" s="66">
        <v>1052428872</v>
      </c>
      <c r="D56" s="66">
        <v>3135326083</v>
      </c>
      <c r="E56" s="73">
        <v>-2082897211</v>
      </c>
      <c r="F56" s="66">
        <v>4725008576</v>
      </c>
      <c r="G56" s="66">
        <v>4595439420.0500002</v>
      </c>
      <c r="H56" s="72">
        <v>129569155.95</v>
      </c>
      <c r="I56" s="66">
        <v>5703454735.4799995</v>
      </c>
      <c r="J56" s="66">
        <v>4501429553.1099997</v>
      </c>
      <c r="K56" s="72">
        <v>1202025182.3699999</v>
      </c>
      <c r="L56" s="66">
        <v>15265734744.209999</v>
      </c>
      <c r="M56" s="66">
        <v>14514431871.530001</v>
      </c>
      <c r="N56" s="72">
        <v>751302872.67999995</v>
      </c>
      <c r="O56" s="66">
        <v>26746626927.689999</v>
      </c>
      <c r="P56" s="67">
        <v>784.38</v>
      </c>
    </row>
    <row r="57" spans="1:16" x14ac:dyDescent="0.2">
      <c r="A57" s="57">
        <v>39</v>
      </c>
      <c r="B57" s="65" t="s">
        <v>133</v>
      </c>
      <c r="C57" s="66">
        <v>1449770303</v>
      </c>
      <c r="D57" s="66">
        <v>2185264826.5500002</v>
      </c>
      <c r="E57" s="73">
        <v>-735494523.54999995</v>
      </c>
      <c r="F57" s="66">
        <v>2975442092.5999999</v>
      </c>
      <c r="G57" s="66">
        <v>3177881193.0999999</v>
      </c>
      <c r="H57" s="73">
        <v>-202439100.5</v>
      </c>
      <c r="I57" s="66">
        <v>4389133675.1899996</v>
      </c>
      <c r="J57" s="66">
        <v>3381937195.2399998</v>
      </c>
      <c r="K57" s="72">
        <v>1007196479.95</v>
      </c>
      <c r="L57" s="66">
        <v>12660567406.6</v>
      </c>
      <c r="M57" s="66">
        <v>12729830262.5</v>
      </c>
      <c r="N57" s="73">
        <v>-69262855.900000006</v>
      </c>
      <c r="O57" s="66">
        <v>21474913477.389999</v>
      </c>
      <c r="P57" s="67">
        <v>778.86</v>
      </c>
    </row>
    <row r="58" spans="1:16" x14ac:dyDescent="0.2">
      <c r="A58" s="57">
        <v>40</v>
      </c>
      <c r="B58" s="65" t="s">
        <v>134</v>
      </c>
      <c r="C58" s="66">
        <v>485499200</v>
      </c>
      <c r="D58" s="66">
        <v>1723645307</v>
      </c>
      <c r="E58" s="73">
        <v>-1238146107</v>
      </c>
      <c r="F58" s="66">
        <v>3658745028.3000002</v>
      </c>
      <c r="G58" s="66">
        <v>3411803173.0999999</v>
      </c>
      <c r="H58" s="72">
        <v>246941855.19999999</v>
      </c>
      <c r="I58" s="66">
        <v>3942172325.5</v>
      </c>
      <c r="J58" s="66">
        <v>3612874653.6100001</v>
      </c>
      <c r="K58" s="72">
        <v>329297671.88999999</v>
      </c>
      <c r="L58" s="66">
        <v>11772614042.66</v>
      </c>
      <c r="M58" s="66">
        <v>11110707462.75</v>
      </c>
      <c r="N58" s="72">
        <v>661906579.90999997</v>
      </c>
      <c r="O58" s="66">
        <v>19859030596.459999</v>
      </c>
      <c r="P58" s="67">
        <v>771.4</v>
      </c>
    </row>
    <row r="59" spans="1:16" x14ac:dyDescent="0.2">
      <c r="A59" s="57">
        <v>41</v>
      </c>
      <c r="B59" s="65" t="s">
        <v>135</v>
      </c>
      <c r="C59" s="66">
        <v>1123615977</v>
      </c>
      <c r="D59" s="66">
        <v>1374065135.6400001</v>
      </c>
      <c r="E59" s="73">
        <v>-250449158.63999999</v>
      </c>
      <c r="F59" s="66">
        <v>3711165004.5</v>
      </c>
      <c r="G59" s="66">
        <v>3135755557</v>
      </c>
      <c r="H59" s="72">
        <v>575409447.5</v>
      </c>
      <c r="I59" s="66">
        <v>6430282716.3699999</v>
      </c>
      <c r="J59" s="66">
        <v>5133414532.1800003</v>
      </c>
      <c r="K59" s="72">
        <v>1296868184.1900001</v>
      </c>
      <c r="L59" s="66">
        <v>12081257637.16</v>
      </c>
      <c r="M59" s="66">
        <v>13703086110.209999</v>
      </c>
      <c r="N59" s="73">
        <v>-1621828473.05</v>
      </c>
      <c r="O59" s="66">
        <v>23346321335.029999</v>
      </c>
      <c r="P59" s="67">
        <v>788.8</v>
      </c>
    </row>
    <row r="60" spans="1:16" x14ac:dyDescent="0.2">
      <c r="A60" s="57">
        <v>42</v>
      </c>
      <c r="B60" s="65" t="s">
        <v>136</v>
      </c>
      <c r="C60" s="66">
        <v>1728587703</v>
      </c>
      <c r="D60" s="66">
        <v>2199330422.0599999</v>
      </c>
      <c r="E60" s="73">
        <v>-470742719.06</v>
      </c>
      <c r="F60" s="66">
        <v>4394327948.8000002</v>
      </c>
      <c r="G60" s="66">
        <v>4603123931.6999998</v>
      </c>
      <c r="H60" s="73">
        <v>-208795982.90000001</v>
      </c>
      <c r="I60" s="66">
        <v>8180234595.3900003</v>
      </c>
      <c r="J60" s="66">
        <v>4730759694.5100002</v>
      </c>
      <c r="K60" s="72">
        <v>3449474900.8800001</v>
      </c>
      <c r="L60" s="66">
        <v>15829576113.059999</v>
      </c>
      <c r="M60" s="66">
        <v>18599512311.98</v>
      </c>
      <c r="N60" s="73">
        <v>-2769936198.9200001</v>
      </c>
      <c r="O60" s="66">
        <v>30132726360.25</v>
      </c>
      <c r="P60" s="67">
        <v>787.98</v>
      </c>
    </row>
    <row r="61" spans="1:16" x14ac:dyDescent="0.2">
      <c r="A61" s="57">
        <v>43</v>
      </c>
      <c r="B61" s="71">
        <v>40182</v>
      </c>
      <c r="C61" s="66">
        <v>2043119957</v>
      </c>
      <c r="D61" s="66">
        <v>1907164715</v>
      </c>
      <c r="E61" s="72">
        <v>135955242</v>
      </c>
      <c r="F61" s="66">
        <v>4789032260.3999996</v>
      </c>
      <c r="G61" s="66">
        <v>4586606282.21</v>
      </c>
      <c r="H61" s="72">
        <v>202425978.19</v>
      </c>
      <c r="I61" s="66">
        <v>5627392743.1499996</v>
      </c>
      <c r="J61" s="66">
        <v>4240644323.0900002</v>
      </c>
      <c r="K61" s="72">
        <v>1386748420.0599999</v>
      </c>
      <c r="L61" s="66">
        <v>16256238633.59</v>
      </c>
      <c r="M61" s="66">
        <v>17981368273.84</v>
      </c>
      <c r="N61" s="73">
        <v>-1725129640.25</v>
      </c>
      <c r="O61" s="66">
        <v>28715783594.139999</v>
      </c>
      <c r="P61" s="67">
        <v>801.32</v>
      </c>
    </row>
    <row r="62" spans="1:16" x14ac:dyDescent="0.2">
      <c r="A62" s="57">
        <v>44</v>
      </c>
      <c r="B62" s="71">
        <v>40213</v>
      </c>
      <c r="C62" s="66">
        <v>1379442236</v>
      </c>
      <c r="D62" s="66">
        <v>1964181033.7</v>
      </c>
      <c r="E62" s="73">
        <v>-584738797.70000005</v>
      </c>
      <c r="F62" s="66">
        <v>3601794003</v>
      </c>
      <c r="G62" s="66">
        <v>4361678905.5</v>
      </c>
      <c r="H62" s="73">
        <v>-759884902.5</v>
      </c>
      <c r="I62" s="66">
        <v>3398715633.4000001</v>
      </c>
      <c r="J62" s="66">
        <v>2115574878.52</v>
      </c>
      <c r="K62" s="72">
        <v>1283140754.8800001</v>
      </c>
      <c r="L62" s="66">
        <v>15129630166.790001</v>
      </c>
      <c r="M62" s="66">
        <v>15068147221.469999</v>
      </c>
      <c r="N62" s="72">
        <v>61482945.32</v>
      </c>
      <c r="O62" s="66">
        <v>23509582039.189999</v>
      </c>
      <c r="P62" s="67">
        <v>801.15</v>
      </c>
    </row>
    <row r="63" spans="1:16" x14ac:dyDescent="0.2">
      <c r="A63" s="57">
        <v>45</v>
      </c>
      <c r="B63" s="71">
        <v>40302</v>
      </c>
      <c r="C63" s="66">
        <v>1323548867</v>
      </c>
      <c r="D63" s="66">
        <v>1570154862</v>
      </c>
      <c r="E63" s="73">
        <v>-246605995</v>
      </c>
      <c r="F63" s="66">
        <v>3379682658</v>
      </c>
      <c r="G63" s="66">
        <v>3401529316</v>
      </c>
      <c r="H63" s="73">
        <v>-21846658</v>
      </c>
      <c r="I63" s="66">
        <v>3969775649.1300001</v>
      </c>
      <c r="J63" s="66">
        <v>2762321771.3299999</v>
      </c>
      <c r="K63" s="72">
        <v>1207453877.8</v>
      </c>
      <c r="L63" s="66">
        <v>13211869694.75</v>
      </c>
      <c r="M63" s="66">
        <v>14150870919.549999</v>
      </c>
      <c r="N63" s="73">
        <v>-939001224.79999995</v>
      </c>
      <c r="O63" s="66">
        <v>21884876868.880001</v>
      </c>
      <c r="P63" s="67">
        <v>808.15</v>
      </c>
    </row>
    <row r="64" spans="1:16" x14ac:dyDescent="0.2">
      <c r="A64" s="57">
        <v>46</v>
      </c>
      <c r="B64" s="71">
        <v>40363</v>
      </c>
      <c r="C64" s="66">
        <v>1486721292</v>
      </c>
      <c r="D64" s="66">
        <v>3326625699.5</v>
      </c>
      <c r="E64" s="73">
        <v>-1839904407.5</v>
      </c>
      <c r="F64" s="66">
        <v>4956293490.6999998</v>
      </c>
      <c r="G64" s="66">
        <v>5121640577.0500002</v>
      </c>
      <c r="H64" s="73">
        <v>-165347086.34999999</v>
      </c>
      <c r="I64" s="66">
        <v>10797215691.809999</v>
      </c>
      <c r="J64" s="66">
        <v>7835985758.7299995</v>
      </c>
      <c r="K64" s="72">
        <v>2961229933.0799999</v>
      </c>
      <c r="L64" s="66">
        <v>19648007592.740002</v>
      </c>
      <c r="M64" s="66">
        <v>20603986031.970001</v>
      </c>
      <c r="N64" s="73">
        <v>-955978439.23000002</v>
      </c>
      <c r="O64" s="66">
        <v>36888238067.25</v>
      </c>
      <c r="P64" s="67">
        <v>812.63</v>
      </c>
    </row>
    <row r="65" spans="1:16" x14ac:dyDescent="0.2">
      <c r="A65" s="57">
        <v>47</v>
      </c>
      <c r="B65" s="71">
        <v>40394</v>
      </c>
      <c r="C65" s="66">
        <v>1738883311</v>
      </c>
      <c r="D65" s="66">
        <v>5592844894</v>
      </c>
      <c r="E65" s="73">
        <v>-3853961583</v>
      </c>
      <c r="F65" s="66">
        <v>5520553881</v>
      </c>
      <c r="G65" s="66">
        <v>5701210557.4499998</v>
      </c>
      <c r="H65" s="73">
        <v>-180656676.44999999</v>
      </c>
      <c r="I65" s="66">
        <v>7468362557.6199999</v>
      </c>
      <c r="J65" s="66">
        <v>8871092985.2299995</v>
      </c>
      <c r="K65" s="73">
        <v>-1402730427.6099999</v>
      </c>
      <c r="L65" s="66">
        <v>25513855517.040001</v>
      </c>
      <c r="M65" s="66">
        <v>20076506829.98</v>
      </c>
      <c r="N65" s="72">
        <v>5437348687.0600004</v>
      </c>
      <c r="O65" s="66">
        <v>40241655266.660004</v>
      </c>
      <c r="P65" s="67">
        <v>783.93</v>
      </c>
    </row>
    <row r="66" spans="1:16" x14ac:dyDescent="0.2">
      <c r="A66" s="57">
        <v>48</v>
      </c>
      <c r="B66" s="71">
        <v>40425</v>
      </c>
      <c r="C66" s="66">
        <v>1796410609</v>
      </c>
      <c r="D66" s="66">
        <v>1078290153.3</v>
      </c>
      <c r="E66" s="72">
        <v>718120455.70000005</v>
      </c>
      <c r="F66" s="66">
        <v>3514055382.0599999</v>
      </c>
      <c r="G66" s="66">
        <v>4120827338.9400001</v>
      </c>
      <c r="H66" s="73">
        <v>-606771956.88</v>
      </c>
      <c r="I66" s="66">
        <v>5435525429.9899998</v>
      </c>
      <c r="J66" s="66">
        <v>7191619425.9099998</v>
      </c>
      <c r="K66" s="73">
        <v>-1756093995.9200001</v>
      </c>
      <c r="L66" s="66">
        <v>13370475331.82</v>
      </c>
      <c r="M66" s="66">
        <v>11725729834.719999</v>
      </c>
      <c r="N66" s="72">
        <v>1644745497.0999999</v>
      </c>
      <c r="O66" s="66">
        <v>24116466752.869999</v>
      </c>
      <c r="P66" s="67">
        <v>789.66</v>
      </c>
    </row>
    <row r="67" spans="1:16" x14ac:dyDescent="0.2">
      <c r="A67" s="57">
        <v>49</v>
      </c>
      <c r="B67" s="71">
        <v>40516</v>
      </c>
      <c r="C67" s="66">
        <v>2437434923</v>
      </c>
      <c r="D67" s="66">
        <v>4864223983.9200001</v>
      </c>
      <c r="E67" s="73">
        <v>-2426789060.9200001</v>
      </c>
      <c r="F67" s="66">
        <v>3478651239</v>
      </c>
      <c r="G67" s="66">
        <v>3647551290.2399998</v>
      </c>
      <c r="H67" s="73">
        <v>-168900051.24000001</v>
      </c>
      <c r="I67" s="66">
        <v>6755977982.6499996</v>
      </c>
      <c r="J67" s="66">
        <v>8865951111.3999996</v>
      </c>
      <c r="K67" s="73">
        <v>-2109973128.75</v>
      </c>
      <c r="L67" s="66">
        <v>22537948743.48</v>
      </c>
      <c r="M67" s="66">
        <v>17832286502.57</v>
      </c>
      <c r="N67" s="72">
        <v>4705662240.9099998</v>
      </c>
      <c r="O67" s="66">
        <v>35210012888.129997</v>
      </c>
      <c r="P67" s="67">
        <v>760.9</v>
      </c>
    </row>
    <row r="68" spans="1:16" x14ac:dyDescent="0.2">
      <c r="A68" s="57">
        <v>50</v>
      </c>
      <c r="B68" s="65" t="s">
        <v>137</v>
      </c>
      <c r="C68" s="66">
        <v>1802364800</v>
      </c>
      <c r="D68" s="66">
        <v>2136659137.5</v>
      </c>
      <c r="E68" s="73">
        <v>-334294337.5</v>
      </c>
      <c r="F68" s="66">
        <v>3071542499.54</v>
      </c>
      <c r="G68" s="66">
        <v>3366276965.4499998</v>
      </c>
      <c r="H68" s="73">
        <v>-294734465.91000003</v>
      </c>
      <c r="I68" s="66">
        <v>11541806634.91</v>
      </c>
      <c r="J68" s="66">
        <v>12992367101.120001</v>
      </c>
      <c r="K68" s="73">
        <v>-1450560466.21</v>
      </c>
      <c r="L68" s="66">
        <v>13347589341.15</v>
      </c>
      <c r="M68" s="66">
        <v>11268000071.530001</v>
      </c>
      <c r="N68" s="72">
        <v>2079589269.6199999</v>
      </c>
      <c r="O68" s="66">
        <v>29763303275.599998</v>
      </c>
      <c r="P68" s="67">
        <v>736.16</v>
      </c>
    </row>
    <row r="69" spans="1:16" x14ac:dyDescent="0.2">
      <c r="A69" s="57">
        <v>51</v>
      </c>
      <c r="B69" s="65" t="s">
        <v>138</v>
      </c>
      <c r="C69" s="66">
        <v>1561734162</v>
      </c>
      <c r="D69" s="66">
        <v>2107051130.3199999</v>
      </c>
      <c r="E69" s="73">
        <v>-545316968.32000005</v>
      </c>
      <c r="F69" s="66">
        <v>4619614687.9499998</v>
      </c>
      <c r="G69" s="66">
        <v>5197619361.3999996</v>
      </c>
      <c r="H69" s="73">
        <v>-578004673.45000005</v>
      </c>
      <c r="I69" s="66">
        <v>8432695205.3000002</v>
      </c>
      <c r="J69" s="66">
        <v>7048414526.9300003</v>
      </c>
      <c r="K69" s="72">
        <v>1384280678.3699999</v>
      </c>
      <c r="L69" s="66">
        <v>13072983653.91</v>
      </c>
      <c r="M69" s="66">
        <v>13333942690.51</v>
      </c>
      <c r="N69" s="73">
        <v>-260959036.59999999</v>
      </c>
      <c r="O69" s="66">
        <v>27687027709.16</v>
      </c>
      <c r="P69" s="67">
        <v>726.29</v>
      </c>
    </row>
    <row r="70" spans="1:16" x14ac:dyDescent="0.2">
      <c r="A70" s="57">
        <v>52</v>
      </c>
      <c r="B70" s="65" t="s">
        <v>139</v>
      </c>
      <c r="C70" s="66">
        <v>4230549552</v>
      </c>
      <c r="D70" s="66">
        <v>949218707</v>
      </c>
      <c r="E70" s="72">
        <v>3281330845</v>
      </c>
      <c r="F70" s="66">
        <v>4904000742.5</v>
      </c>
      <c r="G70" s="66">
        <v>4876618598.5500002</v>
      </c>
      <c r="H70" s="72">
        <v>27382143.949999999</v>
      </c>
      <c r="I70" s="66">
        <v>5937385913.8900003</v>
      </c>
      <c r="J70" s="66">
        <v>5880171624.4899998</v>
      </c>
      <c r="K70" s="72">
        <v>57214289.399999999</v>
      </c>
      <c r="L70" s="66">
        <v>14679918459.280001</v>
      </c>
      <c r="M70" s="66">
        <v>18045845737.630001</v>
      </c>
      <c r="N70" s="73">
        <v>-3365927278.3499999</v>
      </c>
      <c r="O70" s="66">
        <v>29751854667.669998</v>
      </c>
      <c r="P70" s="67">
        <v>765.76</v>
      </c>
    </row>
    <row r="71" spans="1:16" x14ac:dyDescent="0.2">
      <c r="A71" s="57">
        <v>53</v>
      </c>
      <c r="B71" s="65" t="s">
        <v>140</v>
      </c>
      <c r="C71" s="66">
        <v>1357904140</v>
      </c>
      <c r="D71" s="66">
        <v>1532040534.72</v>
      </c>
      <c r="E71" s="73">
        <v>-174136394.72</v>
      </c>
      <c r="F71" s="66">
        <v>3909141834.5</v>
      </c>
      <c r="G71" s="66">
        <v>3745365607.5</v>
      </c>
      <c r="H71" s="72">
        <v>163776227</v>
      </c>
      <c r="I71" s="66">
        <v>6899316014.6999998</v>
      </c>
      <c r="J71" s="66">
        <v>4832548427.1599998</v>
      </c>
      <c r="K71" s="72">
        <v>2066767587.54</v>
      </c>
      <c r="L71" s="66">
        <v>11972355525.469999</v>
      </c>
      <c r="M71" s="66">
        <v>14028762945.290001</v>
      </c>
      <c r="N71" s="73">
        <v>-2056407419.8199999</v>
      </c>
      <c r="O71" s="66">
        <v>24138717514.669998</v>
      </c>
      <c r="P71" s="67">
        <v>757.85</v>
      </c>
    </row>
    <row r="72" spans="1:16" x14ac:dyDescent="0.2">
      <c r="A72" s="57">
        <v>54</v>
      </c>
      <c r="B72" s="65" t="s">
        <v>141</v>
      </c>
      <c r="C72" s="66">
        <v>1048497022</v>
      </c>
      <c r="D72" s="66">
        <v>729031198</v>
      </c>
      <c r="E72" s="72">
        <v>319465824</v>
      </c>
      <c r="F72" s="66">
        <v>5699127260</v>
      </c>
      <c r="G72" s="66">
        <v>4603125920.6999998</v>
      </c>
      <c r="H72" s="72">
        <v>1096001339.3</v>
      </c>
      <c r="I72" s="66">
        <v>5443318140</v>
      </c>
      <c r="J72" s="66">
        <v>5581068799.0100002</v>
      </c>
      <c r="K72" s="73">
        <v>-137750659.00999999</v>
      </c>
      <c r="L72" s="66">
        <v>10384039053</v>
      </c>
      <c r="M72" s="66">
        <v>11661755557.290001</v>
      </c>
      <c r="N72" s="73">
        <v>-1277716504.29</v>
      </c>
      <c r="O72" s="66">
        <v>22574981475</v>
      </c>
      <c r="P72" s="67">
        <v>761.18</v>
      </c>
    </row>
    <row r="73" spans="1:16" x14ac:dyDescent="0.2">
      <c r="A73" s="57">
        <v>55</v>
      </c>
      <c r="B73" s="65" t="s">
        <v>142</v>
      </c>
      <c r="C73" s="66">
        <v>890728587</v>
      </c>
      <c r="D73" s="66">
        <v>749601554</v>
      </c>
      <c r="E73" s="72">
        <v>141127033</v>
      </c>
      <c r="F73" s="66">
        <v>2862874482.5500002</v>
      </c>
      <c r="G73" s="66">
        <v>3266124764.6999998</v>
      </c>
      <c r="H73" s="73">
        <v>-403250282.14999998</v>
      </c>
      <c r="I73" s="66">
        <v>4534397493.4700003</v>
      </c>
      <c r="J73" s="66">
        <v>6859509954.8900003</v>
      </c>
      <c r="K73" s="73">
        <v>-2325112461.4200001</v>
      </c>
      <c r="L73" s="66">
        <v>9844688318.2000008</v>
      </c>
      <c r="M73" s="66">
        <v>7257452607.6300001</v>
      </c>
      <c r="N73" s="72">
        <v>2587235710.5700002</v>
      </c>
      <c r="O73" s="66">
        <v>18132688881.220001</v>
      </c>
      <c r="P73" s="67">
        <v>754.58</v>
      </c>
    </row>
    <row r="74" spans="1:16" x14ac:dyDescent="0.2">
      <c r="A74" s="57">
        <v>56</v>
      </c>
      <c r="B74" s="65" t="s">
        <v>143</v>
      </c>
      <c r="C74" s="66">
        <v>1586029541</v>
      </c>
      <c r="D74" s="66">
        <v>414138564.80000001</v>
      </c>
      <c r="E74" s="72">
        <v>1171890976.2</v>
      </c>
      <c r="F74" s="66">
        <v>3355125993.1599998</v>
      </c>
      <c r="G74" s="66">
        <v>3100249351.0799999</v>
      </c>
      <c r="H74" s="72">
        <v>254876642.08000001</v>
      </c>
      <c r="I74" s="66">
        <v>4298347532.2299995</v>
      </c>
      <c r="J74" s="66">
        <v>4361667516.6499996</v>
      </c>
      <c r="K74" s="73">
        <v>-63319984.420000002</v>
      </c>
      <c r="L74" s="66">
        <v>9051603675.4200001</v>
      </c>
      <c r="M74" s="66">
        <v>10415051309.280001</v>
      </c>
      <c r="N74" s="73">
        <v>-1363447633.8599999</v>
      </c>
      <c r="O74" s="66">
        <v>18291106741.810001</v>
      </c>
      <c r="P74" s="67">
        <v>764.34</v>
      </c>
    </row>
    <row r="75" spans="1:16" x14ac:dyDescent="0.2">
      <c r="A75" s="57">
        <v>57</v>
      </c>
      <c r="B75" s="65" t="s">
        <v>144</v>
      </c>
      <c r="C75" s="66">
        <v>848669979.5</v>
      </c>
      <c r="D75" s="66">
        <v>410790272.19999999</v>
      </c>
      <c r="E75" s="72">
        <v>437879707.30000001</v>
      </c>
      <c r="F75" s="66">
        <v>1700934327.75</v>
      </c>
      <c r="G75" s="66">
        <v>1549836647.97</v>
      </c>
      <c r="H75" s="72">
        <v>151097679.78</v>
      </c>
      <c r="I75" s="66">
        <v>3643883130.3299999</v>
      </c>
      <c r="J75" s="66">
        <v>5589589939.9499998</v>
      </c>
      <c r="K75" s="73">
        <v>-1945706809.6199999</v>
      </c>
      <c r="L75" s="66">
        <v>7122500069.7399998</v>
      </c>
      <c r="M75" s="66">
        <v>5765770647.1999998</v>
      </c>
      <c r="N75" s="72">
        <v>1356729422.54</v>
      </c>
      <c r="O75" s="66">
        <v>13315987507.32</v>
      </c>
      <c r="P75" s="67">
        <v>762</v>
      </c>
    </row>
    <row r="76" spans="1:16" x14ac:dyDescent="0.2">
      <c r="A76" s="57">
        <v>58</v>
      </c>
      <c r="B76" s="65" t="s">
        <v>145</v>
      </c>
      <c r="C76" s="66">
        <v>772759801</v>
      </c>
      <c r="D76" s="66">
        <v>1299293592</v>
      </c>
      <c r="E76" s="73">
        <v>-526533791</v>
      </c>
      <c r="F76" s="66">
        <v>2485835488.8400002</v>
      </c>
      <c r="G76" s="66">
        <v>2881318937.7399998</v>
      </c>
      <c r="H76" s="73">
        <v>-395483448.89999998</v>
      </c>
      <c r="I76" s="66">
        <v>3882176921.3299999</v>
      </c>
      <c r="J76" s="66">
        <v>6272946668.3699999</v>
      </c>
      <c r="K76" s="73">
        <v>-2390769747.04</v>
      </c>
      <c r="L76" s="66">
        <v>11391197706.030001</v>
      </c>
      <c r="M76" s="66">
        <v>8078410719.0900002</v>
      </c>
      <c r="N76" s="72">
        <v>3312786986.9400001</v>
      </c>
      <c r="O76" s="66">
        <v>18531969917.200001</v>
      </c>
      <c r="P76" s="67">
        <v>749.49</v>
      </c>
    </row>
    <row r="77" spans="1:16" x14ac:dyDescent="0.2">
      <c r="A77" s="57">
        <v>59</v>
      </c>
      <c r="B77" s="65" t="s">
        <v>146</v>
      </c>
      <c r="C77" s="66">
        <v>649628670</v>
      </c>
      <c r="D77" s="66">
        <v>1407278580.5</v>
      </c>
      <c r="E77" s="73">
        <v>-757649910.5</v>
      </c>
      <c r="F77" s="66">
        <v>2324429148.6999998</v>
      </c>
      <c r="G77" s="66">
        <v>2083842373.21</v>
      </c>
      <c r="H77" s="72">
        <v>240586775.49000001</v>
      </c>
      <c r="I77" s="66">
        <v>3232499017.7600002</v>
      </c>
      <c r="J77" s="66">
        <v>4855456721.1700001</v>
      </c>
      <c r="K77" s="73">
        <v>-1622957703.4100001</v>
      </c>
      <c r="L77" s="66">
        <v>7379524781.5500002</v>
      </c>
      <c r="M77" s="66">
        <v>5239503943.1300001</v>
      </c>
      <c r="N77" s="72">
        <v>2140020838.4200001</v>
      </c>
      <c r="O77" s="66">
        <v>13586081618.01</v>
      </c>
      <c r="P77" s="67">
        <v>753.2</v>
      </c>
    </row>
    <row r="78" spans="1:16" x14ac:dyDescent="0.2">
      <c r="A78" s="57">
        <v>60</v>
      </c>
      <c r="B78" s="65" t="s">
        <v>147</v>
      </c>
      <c r="C78" s="66">
        <v>1385810779</v>
      </c>
      <c r="D78" s="66">
        <v>624073548</v>
      </c>
      <c r="E78" s="72">
        <v>761737231</v>
      </c>
      <c r="F78" s="66">
        <v>2636140941.8600001</v>
      </c>
      <c r="G78" s="66">
        <v>2473163503.5999999</v>
      </c>
      <c r="H78" s="72">
        <v>162977438.25999999</v>
      </c>
      <c r="I78" s="66">
        <v>6896888254.8999996</v>
      </c>
      <c r="J78" s="66">
        <v>6132780837.9399996</v>
      </c>
      <c r="K78" s="72">
        <v>764107416.96000004</v>
      </c>
      <c r="L78" s="66">
        <v>8771545141.2999992</v>
      </c>
      <c r="M78" s="66">
        <v>10460367227.52</v>
      </c>
      <c r="N78" s="73">
        <v>-1688822086.22</v>
      </c>
      <c r="O78" s="66">
        <v>19690385117.060001</v>
      </c>
      <c r="P78" s="67">
        <v>763.51</v>
      </c>
    </row>
    <row r="79" spans="1:16" x14ac:dyDescent="0.2">
      <c r="A79" s="57">
        <v>61</v>
      </c>
      <c r="B79" s="71">
        <v>40273</v>
      </c>
      <c r="C79" s="66">
        <v>6292224181</v>
      </c>
      <c r="D79" s="66">
        <v>899911922</v>
      </c>
      <c r="E79" s="72">
        <v>5392312259</v>
      </c>
      <c r="F79" s="66">
        <v>5673024749</v>
      </c>
      <c r="G79" s="66">
        <v>4945181066.2399998</v>
      </c>
      <c r="H79" s="72">
        <v>727843682.75999999</v>
      </c>
      <c r="I79" s="66">
        <v>7794417794.9399996</v>
      </c>
      <c r="J79" s="66">
        <v>9320097747.1299992</v>
      </c>
      <c r="K79" s="73">
        <v>-1525679952.1900001</v>
      </c>
      <c r="L79" s="66">
        <v>21948340536.369999</v>
      </c>
      <c r="M79" s="66">
        <v>26542816525.939999</v>
      </c>
      <c r="N79" s="73">
        <v>-4594475989.5699997</v>
      </c>
      <c r="O79" s="66">
        <v>41708007261.309998</v>
      </c>
      <c r="P79" s="67">
        <v>796.86</v>
      </c>
    </row>
    <row r="80" spans="1:16" x14ac:dyDescent="0.2">
      <c r="A80" s="57">
        <v>62</v>
      </c>
      <c r="B80" s="71">
        <v>40334</v>
      </c>
      <c r="C80" s="66">
        <v>1096106614</v>
      </c>
      <c r="D80" s="66">
        <v>866167642.10000002</v>
      </c>
      <c r="E80" s="72">
        <v>229938971.90000001</v>
      </c>
      <c r="F80" s="66">
        <v>6083981704.5500002</v>
      </c>
      <c r="G80" s="66">
        <v>5410780530.4899998</v>
      </c>
      <c r="H80" s="72">
        <v>673201174.05999994</v>
      </c>
      <c r="I80" s="66">
        <v>6462008787.1700001</v>
      </c>
      <c r="J80" s="66">
        <v>12151033480.889999</v>
      </c>
      <c r="K80" s="73">
        <v>-5689024693.7200003</v>
      </c>
      <c r="L80" s="66">
        <v>20402829853.759998</v>
      </c>
      <c r="M80" s="66">
        <v>15616945306</v>
      </c>
      <c r="N80" s="72">
        <v>4785884547.7600002</v>
      </c>
      <c r="O80" s="66">
        <v>34044926959.48</v>
      </c>
      <c r="P80" s="67">
        <v>785.25</v>
      </c>
    </row>
    <row r="81" spans="1:16" x14ac:dyDescent="0.2">
      <c r="A81" s="57">
        <v>63</v>
      </c>
      <c r="B81" s="71">
        <v>40364</v>
      </c>
      <c r="C81" s="66">
        <v>1539464626</v>
      </c>
      <c r="D81" s="66">
        <v>2616473576</v>
      </c>
      <c r="E81" s="73">
        <v>-1077008950</v>
      </c>
      <c r="F81" s="66">
        <v>4903912797</v>
      </c>
      <c r="G81" s="66">
        <v>5296557246.21</v>
      </c>
      <c r="H81" s="73">
        <v>-392644449.20999998</v>
      </c>
      <c r="I81" s="66">
        <v>5081391455.8299999</v>
      </c>
      <c r="J81" s="66">
        <v>10260283041.49</v>
      </c>
      <c r="K81" s="73">
        <v>-5178891585.6599998</v>
      </c>
      <c r="L81" s="66">
        <v>19498769241.84</v>
      </c>
      <c r="M81" s="66">
        <v>12850224256.969999</v>
      </c>
      <c r="N81" s="72">
        <v>6648544984.8699999</v>
      </c>
      <c r="O81" s="66">
        <v>31023538120.669998</v>
      </c>
      <c r="P81" s="67">
        <v>768.55</v>
      </c>
    </row>
    <row r="82" spans="1:16" x14ac:dyDescent="0.2">
      <c r="A82" s="57">
        <v>64</v>
      </c>
      <c r="B82" s="71">
        <v>40456</v>
      </c>
      <c r="C82" s="66">
        <v>2415806703</v>
      </c>
      <c r="D82" s="66">
        <v>488887727</v>
      </c>
      <c r="E82" s="72">
        <v>1926918976</v>
      </c>
      <c r="F82" s="66">
        <v>4881629977.8999996</v>
      </c>
      <c r="G82" s="66">
        <v>4393084953.8100004</v>
      </c>
      <c r="H82" s="72">
        <v>488545024.08999997</v>
      </c>
      <c r="I82" s="66">
        <v>5720436792.0500002</v>
      </c>
      <c r="J82" s="66">
        <v>7795930279.1199999</v>
      </c>
      <c r="K82" s="73">
        <v>-2075493487.0699999</v>
      </c>
      <c r="L82" s="66">
        <v>13641480629.379999</v>
      </c>
      <c r="M82" s="66">
        <v>13981451142.4</v>
      </c>
      <c r="N82" s="73">
        <v>-339970513.01999998</v>
      </c>
      <c r="O82" s="66">
        <v>26659354102.330002</v>
      </c>
      <c r="P82" s="67">
        <v>779.06</v>
      </c>
    </row>
    <row r="83" spans="1:16" x14ac:dyDescent="0.2">
      <c r="A83" s="57">
        <v>65</v>
      </c>
      <c r="B83" s="71">
        <v>40487</v>
      </c>
      <c r="C83" s="66">
        <v>2096008262</v>
      </c>
      <c r="D83" s="66">
        <v>803481012</v>
      </c>
      <c r="E83" s="72">
        <v>1292527250</v>
      </c>
      <c r="F83" s="66">
        <v>3292113460.75</v>
      </c>
      <c r="G83" s="66">
        <v>3979563674.0500002</v>
      </c>
      <c r="H83" s="73">
        <v>-687450213.29999995</v>
      </c>
      <c r="I83" s="66">
        <v>5703438399.9799995</v>
      </c>
      <c r="J83" s="66">
        <v>8677785508.7600002</v>
      </c>
      <c r="K83" s="73">
        <v>-2974347108.7800002</v>
      </c>
      <c r="L83" s="66">
        <v>15166032118.629999</v>
      </c>
      <c r="M83" s="66">
        <v>12796762046.549999</v>
      </c>
      <c r="N83" s="72">
        <v>2369270072.0799999</v>
      </c>
      <c r="O83" s="66">
        <v>26257592241.360001</v>
      </c>
      <c r="P83" s="67">
        <v>772.09</v>
      </c>
    </row>
    <row r="84" spans="1:16" x14ac:dyDescent="0.2">
      <c r="A84" s="57">
        <v>66</v>
      </c>
      <c r="B84" s="71">
        <v>40517</v>
      </c>
      <c r="C84" s="66">
        <v>895651217</v>
      </c>
      <c r="D84" s="66">
        <v>595108928</v>
      </c>
      <c r="E84" s="72">
        <v>300542289</v>
      </c>
      <c r="F84" s="66">
        <v>3675788513</v>
      </c>
      <c r="G84" s="66">
        <v>3570668139</v>
      </c>
      <c r="H84" s="72">
        <v>105120374</v>
      </c>
      <c r="I84" s="66">
        <v>3242885976.6399999</v>
      </c>
      <c r="J84" s="66">
        <v>4652652284.79</v>
      </c>
      <c r="K84" s="73">
        <v>-1409766308.1500001</v>
      </c>
      <c r="L84" s="66">
        <v>12026276098.75</v>
      </c>
      <c r="M84" s="66">
        <v>11022172453.6</v>
      </c>
      <c r="N84" s="72">
        <v>1004103645.15</v>
      </c>
      <c r="O84" s="66">
        <v>19840601805.389999</v>
      </c>
      <c r="P84" s="67">
        <v>773.72</v>
      </c>
    </row>
    <row r="85" spans="1:16" x14ac:dyDescent="0.2">
      <c r="A85" s="57">
        <v>67</v>
      </c>
      <c r="B85" s="65" t="s">
        <v>148</v>
      </c>
      <c r="C85" s="66">
        <v>1172061532</v>
      </c>
      <c r="D85" s="66">
        <v>486816651.04000002</v>
      </c>
      <c r="E85" s="72">
        <v>685244880.96000004</v>
      </c>
      <c r="F85" s="66">
        <v>2903654796.9000001</v>
      </c>
      <c r="G85" s="66">
        <v>3103997984.9000001</v>
      </c>
      <c r="H85" s="73">
        <v>-200343188</v>
      </c>
      <c r="I85" s="66">
        <v>3247947924.54</v>
      </c>
      <c r="J85" s="66">
        <v>5869682521.4399996</v>
      </c>
      <c r="K85" s="73">
        <v>-2621734596.9000001</v>
      </c>
      <c r="L85" s="66">
        <v>13009007777.049999</v>
      </c>
      <c r="M85" s="66">
        <v>10872174873.110001</v>
      </c>
      <c r="N85" s="72">
        <v>2136832903.9400001</v>
      </c>
      <c r="O85" s="66">
        <v>20332672030.490002</v>
      </c>
      <c r="P85" s="67">
        <v>766.55</v>
      </c>
    </row>
    <row r="86" spans="1:16" x14ac:dyDescent="0.2">
      <c r="A86" s="57">
        <v>68</v>
      </c>
      <c r="B86" s="65" t="s">
        <v>149</v>
      </c>
      <c r="C86" s="66">
        <v>415145943</v>
      </c>
      <c r="D86" s="66">
        <v>1042390194</v>
      </c>
      <c r="E86" s="73">
        <v>-627244251</v>
      </c>
      <c r="F86" s="66">
        <v>1715670934.5999999</v>
      </c>
      <c r="G86" s="66">
        <v>1842210004</v>
      </c>
      <c r="H86" s="73">
        <v>-126539069.40000001</v>
      </c>
      <c r="I86" s="66">
        <v>2450909003.7600002</v>
      </c>
      <c r="J86" s="66">
        <v>8062099604.1599998</v>
      </c>
      <c r="K86" s="73">
        <v>-5611190600.3999996</v>
      </c>
      <c r="L86" s="66">
        <v>14382203987.84</v>
      </c>
      <c r="M86" s="66">
        <v>8017230067.04</v>
      </c>
      <c r="N86" s="72">
        <v>6364973920.8000002</v>
      </c>
      <c r="O86" s="66">
        <v>18963929869.200001</v>
      </c>
      <c r="P86" s="67">
        <v>768.79</v>
      </c>
    </row>
    <row r="87" spans="1:16" x14ac:dyDescent="0.2">
      <c r="A87" s="57">
        <v>69</v>
      </c>
      <c r="B87" s="65" t="s">
        <v>150</v>
      </c>
      <c r="C87" s="66">
        <v>803094679</v>
      </c>
      <c r="D87" s="66">
        <v>476280265</v>
      </c>
      <c r="E87" s="72">
        <v>326814414</v>
      </c>
      <c r="F87" s="66">
        <v>1422670691.7</v>
      </c>
      <c r="G87" s="66">
        <v>1564373149.8</v>
      </c>
      <c r="H87" s="73">
        <v>-141702458.09999999</v>
      </c>
      <c r="I87" s="66">
        <v>2233536055.4000001</v>
      </c>
      <c r="J87" s="66">
        <v>6452834078.1000004</v>
      </c>
      <c r="K87" s="73">
        <v>-4219298022.6999998</v>
      </c>
      <c r="L87" s="66">
        <v>13203461519.18</v>
      </c>
      <c r="M87" s="66">
        <v>9169275452.3799992</v>
      </c>
      <c r="N87" s="72">
        <v>4034186066.8000002</v>
      </c>
      <c r="O87" s="66">
        <v>17662762945.279999</v>
      </c>
      <c r="P87" s="67">
        <v>753.26</v>
      </c>
    </row>
    <row r="88" spans="1:16" x14ac:dyDescent="0.2">
      <c r="A88" s="57">
        <v>70</v>
      </c>
      <c r="B88" s="65" t="s">
        <v>151</v>
      </c>
      <c r="C88" s="66">
        <v>452140160</v>
      </c>
      <c r="D88" s="66">
        <v>559052522</v>
      </c>
      <c r="E88" s="73">
        <v>-106912362</v>
      </c>
      <c r="F88" s="66">
        <v>1233832920.0999999</v>
      </c>
      <c r="G88" s="66">
        <v>934086462.45000005</v>
      </c>
      <c r="H88" s="72">
        <v>299746457.64999998</v>
      </c>
      <c r="I88" s="66">
        <v>2329640878.1999998</v>
      </c>
      <c r="J88" s="66">
        <v>4969720055.3999996</v>
      </c>
      <c r="K88" s="73">
        <v>-2640079177.1999998</v>
      </c>
      <c r="L88" s="66">
        <v>9868365787.5499992</v>
      </c>
      <c r="M88" s="66">
        <v>7421120706</v>
      </c>
      <c r="N88" s="72">
        <v>2447245081.5500002</v>
      </c>
      <c r="O88" s="66">
        <v>13883979745.85</v>
      </c>
      <c r="P88" s="67">
        <v>760.11</v>
      </c>
    </row>
    <row r="89" spans="1:16" x14ac:dyDescent="0.2">
      <c r="A89" s="57">
        <v>71</v>
      </c>
      <c r="B89" s="65" t="s">
        <v>152</v>
      </c>
      <c r="C89" s="66">
        <v>717379708</v>
      </c>
      <c r="D89" s="66">
        <v>49441375</v>
      </c>
      <c r="E89" s="72">
        <v>667938333</v>
      </c>
      <c r="F89" s="66">
        <v>929104146.25</v>
      </c>
      <c r="G89" s="66">
        <v>906992195.75</v>
      </c>
      <c r="H89" s="72">
        <v>22111950.5</v>
      </c>
      <c r="I89" s="66">
        <v>1592966192.7</v>
      </c>
      <c r="J89" s="66">
        <v>6308425171.1599998</v>
      </c>
      <c r="K89" s="73">
        <v>-4715458978.46</v>
      </c>
      <c r="L89" s="66">
        <v>11076421953.73</v>
      </c>
      <c r="M89" s="66">
        <v>7051013258.7700005</v>
      </c>
      <c r="N89" s="72">
        <v>4025408694.96</v>
      </c>
      <c r="O89" s="66">
        <v>14315872000.68</v>
      </c>
      <c r="P89" s="67">
        <v>765.54</v>
      </c>
    </row>
    <row r="90" spans="1:16" x14ac:dyDescent="0.2">
      <c r="A90" s="57">
        <v>72</v>
      </c>
      <c r="B90" s="65" t="s">
        <v>153</v>
      </c>
      <c r="C90" s="66">
        <v>1032764905</v>
      </c>
      <c r="D90" s="66">
        <v>1971904230</v>
      </c>
      <c r="E90" s="73">
        <v>-939139325</v>
      </c>
      <c r="F90" s="66">
        <v>2872595737.5999999</v>
      </c>
      <c r="G90" s="66">
        <v>3068258113.2800002</v>
      </c>
      <c r="H90" s="73">
        <v>-195662375.68000001</v>
      </c>
      <c r="I90" s="66">
        <v>4716631730.0500002</v>
      </c>
      <c r="J90" s="66">
        <v>12468644987.4</v>
      </c>
      <c r="K90" s="73">
        <v>-7752013257.3500004</v>
      </c>
      <c r="L90" s="66">
        <v>19061310302.139999</v>
      </c>
      <c r="M90" s="66">
        <v>10174495344.110001</v>
      </c>
      <c r="N90" s="72">
        <v>8886814958.0300007</v>
      </c>
      <c r="O90" s="66">
        <v>27683302674.790001</v>
      </c>
      <c r="P90" s="67">
        <v>744.31</v>
      </c>
    </row>
    <row r="91" spans="1:16" x14ac:dyDescent="0.2">
      <c r="A91" s="57">
        <v>73</v>
      </c>
      <c r="B91" s="65" t="s">
        <v>154</v>
      </c>
      <c r="C91" s="66">
        <v>1696791293</v>
      </c>
      <c r="D91" s="66">
        <v>2397414500.3200002</v>
      </c>
      <c r="E91" s="73">
        <v>-700623207.32000005</v>
      </c>
      <c r="F91" s="66">
        <v>2785731030.5</v>
      </c>
      <c r="G91" s="66">
        <v>3163290317.0999999</v>
      </c>
      <c r="H91" s="73">
        <v>-377559286.60000002</v>
      </c>
      <c r="I91" s="66">
        <v>3405513750.5999999</v>
      </c>
      <c r="J91" s="66">
        <v>7929025018.9799995</v>
      </c>
      <c r="K91" s="73">
        <v>-4523511268.3800001</v>
      </c>
      <c r="L91" s="66">
        <v>16497020239.52</v>
      </c>
      <c r="M91" s="66">
        <v>10895326477.219999</v>
      </c>
      <c r="N91" s="72">
        <v>5601693762.3000002</v>
      </c>
      <c r="O91" s="66">
        <v>24385056313.619999</v>
      </c>
      <c r="P91" s="67">
        <v>721.29</v>
      </c>
    </row>
    <row r="92" spans="1:16" x14ac:dyDescent="0.2">
      <c r="A92" s="57">
        <v>74</v>
      </c>
      <c r="B92" s="65" t="s">
        <v>155</v>
      </c>
      <c r="C92" s="66">
        <v>2527160898</v>
      </c>
      <c r="D92" s="66">
        <v>1710359906.0999999</v>
      </c>
      <c r="E92" s="72">
        <v>816800991.89999998</v>
      </c>
      <c r="F92" s="66">
        <v>2303120192.8000002</v>
      </c>
      <c r="G92" s="66">
        <v>2324259620.0700002</v>
      </c>
      <c r="H92" s="73">
        <v>-21139427.27</v>
      </c>
      <c r="I92" s="66">
        <v>4127547723.5100002</v>
      </c>
      <c r="J92" s="66">
        <v>9393425268.3099995</v>
      </c>
      <c r="K92" s="73">
        <v>-5265877544.8000002</v>
      </c>
      <c r="L92" s="66">
        <v>12819792316.02</v>
      </c>
      <c r="M92" s="66">
        <v>8349576335.8500004</v>
      </c>
      <c r="N92" s="72">
        <v>4470215980.1700001</v>
      </c>
      <c r="O92" s="66">
        <v>21777621130.330002</v>
      </c>
      <c r="P92" s="67">
        <v>728.94</v>
      </c>
    </row>
    <row r="93" spans="1:16" x14ac:dyDescent="0.2">
      <c r="A93" s="57">
        <v>75</v>
      </c>
      <c r="B93" s="65" t="s">
        <v>156</v>
      </c>
      <c r="C93" s="66">
        <v>2655888397</v>
      </c>
      <c r="D93" s="66">
        <v>1038309440</v>
      </c>
      <c r="E93" s="72">
        <v>1617578957</v>
      </c>
      <c r="F93" s="66">
        <v>2889250097.5</v>
      </c>
      <c r="G93" s="66">
        <v>2834979716.0999999</v>
      </c>
      <c r="H93" s="72">
        <v>54270381.399999999</v>
      </c>
      <c r="I93" s="66">
        <v>4256332377.4699998</v>
      </c>
      <c r="J93" s="66">
        <v>7452051367.5500002</v>
      </c>
      <c r="K93" s="73">
        <v>-3195718990.0799999</v>
      </c>
      <c r="L93" s="66">
        <v>12506286276.879999</v>
      </c>
      <c r="M93" s="66">
        <v>10982416625.200001</v>
      </c>
      <c r="N93" s="72">
        <v>1523869651.6800001</v>
      </c>
      <c r="O93" s="66">
        <v>22307757148.849998</v>
      </c>
      <c r="P93" s="67">
        <v>737.28</v>
      </c>
    </row>
    <row r="94" spans="1:16" x14ac:dyDescent="0.2">
      <c r="A94" s="57">
        <v>76</v>
      </c>
      <c r="B94" s="65" t="s">
        <v>157</v>
      </c>
      <c r="C94" s="66">
        <v>1866291031</v>
      </c>
      <c r="D94" s="66">
        <v>920110089</v>
      </c>
      <c r="E94" s="72">
        <v>946180942</v>
      </c>
      <c r="F94" s="66">
        <v>1805933160.8900001</v>
      </c>
      <c r="G94" s="66">
        <v>2140772428.4300001</v>
      </c>
      <c r="H94" s="73">
        <v>-334839267.54000002</v>
      </c>
      <c r="I94" s="66">
        <v>4600031404.1000004</v>
      </c>
      <c r="J94" s="66">
        <v>3947069792.9400001</v>
      </c>
      <c r="K94" s="72">
        <v>652961611.15999997</v>
      </c>
      <c r="L94" s="66">
        <v>9308584463.3799992</v>
      </c>
      <c r="M94" s="66">
        <v>10572887749</v>
      </c>
      <c r="N94" s="73">
        <v>-1264303285.6199999</v>
      </c>
      <c r="O94" s="66">
        <v>17580840059.369999</v>
      </c>
      <c r="P94" s="67">
        <v>750.43</v>
      </c>
    </row>
    <row r="95" spans="1:16" x14ac:dyDescent="0.2">
      <c r="A95" s="57">
        <v>77</v>
      </c>
      <c r="B95" s="71">
        <v>40184</v>
      </c>
      <c r="C95" s="66">
        <v>1445874826</v>
      </c>
      <c r="D95" s="66">
        <v>1061942914</v>
      </c>
      <c r="E95" s="72">
        <v>383931912</v>
      </c>
      <c r="F95" s="66">
        <v>1649498641.9400001</v>
      </c>
      <c r="G95" s="66">
        <v>2127068630.1099999</v>
      </c>
      <c r="H95" s="73">
        <v>-477569988.17000002</v>
      </c>
      <c r="I95" s="66">
        <v>2735597444.2800002</v>
      </c>
      <c r="J95" s="66">
        <v>3792056943.77</v>
      </c>
      <c r="K95" s="73">
        <v>-1056459499.49</v>
      </c>
      <c r="L95" s="66">
        <v>10035722325.66</v>
      </c>
      <c r="M95" s="66">
        <v>8885624750</v>
      </c>
      <c r="N95" s="72">
        <v>1150097575.6600001</v>
      </c>
      <c r="O95" s="66">
        <v>15866693237.879999</v>
      </c>
      <c r="P95" s="67">
        <v>740.92</v>
      </c>
    </row>
    <row r="96" spans="1:16" x14ac:dyDescent="0.2">
      <c r="A96" s="57">
        <v>78</v>
      </c>
      <c r="B96" s="71">
        <v>40215</v>
      </c>
      <c r="C96" s="66">
        <v>1155729497</v>
      </c>
      <c r="D96" s="66">
        <v>801859557</v>
      </c>
      <c r="E96" s="72">
        <v>353869940</v>
      </c>
      <c r="F96" s="66">
        <v>1607608361.4000001</v>
      </c>
      <c r="G96" s="66">
        <v>1641880271.53</v>
      </c>
      <c r="H96" s="73">
        <v>-34271910.130000003</v>
      </c>
      <c r="I96" s="66">
        <v>2266036861.23</v>
      </c>
      <c r="J96" s="66">
        <v>2953832705.1399999</v>
      </c>
      <c r="K96" s="73">
        <v>-687795843.90999997</v>
      </c>
      <c r="L96" s="66">
        <v>8917001798.1299992</v>
      </c>
      <c r="M96" s="66">
        <v>8548803984.0900002</v>
      </c>
      <c r="N96" s="72">
        <v>368197814.04000002</v>
      </c>
      <c r="O96" s="66">
        <v>13946376517.76</v>
      </c>
      <c r="P96" s="67">
        <v>749.68</v>
      </c>
    </row>
    <row r="97" spans="1:16" x14ac:dyDescent="0.2">
      <c r="A97" s="57">
        <v>79</v>
      </c>
      <c r="B97" s="71">
        <v>40243</v>
      </c>
      <c r="C97" s="66">
        <v>4274712465</v>
      </c>
      <c r="D97" s="66">
        <v>2351294739.4400001</v>
      </c>
      <c r="E97" s="72">
        <v>1923417725.5599999</v>
      </c>
      <c r="F97" s="66">
        <v>3199580799.1599998</v>
      </c>
      <c r="G97" s="66">
        <v>2245263170.25</v>
      </c>
      <c r="H97" s="72">
        <v>954317628.90999997</v>
      </c>
      <c r="I97" s="66">
        <v>4057900340.5100002</v>
      </c>
      <c r="J97" s="66">
        <v>2543673743.0799999</v>
      </c>
      <c r="K97" s="72">
        <v>1514226597.4300001</v>
      </c>
      <c r="L97" s="66">
        <v>12677627836.98</v>
      </c>
      <c r="M97" s="66">
        <v>17069589788.879999</v>
      </c>
      <c r="N97" s="73">
        <v>-4391961951.8999996</v>
      </c>
      <c r="O97" s="66">
        <v>24209821441.650002</v>
      </c>
      <c r="P97" s="67">
        <v>765.96</v>
      </c>
    </row>
    <row r="98" spans="1:16" x14ac:dyDescent="0.2">
      <c r="A98" s="57">
        <v>80</v>
      </c>
      <c r="B98" s="71">
        <v>40274</v>
      </c>
      <c r="C98" s="66">
        <v>1615417399</v>
      </c>
      <c r="D98" s="66">
        <v>1354933508.4000001</v>
      </c>
      <c r="E98" s="72">
        <v>260483890.59999999</v>
      </c>
      <c r="F98" s="66">
        <v>2210855016</v>
      </c>
      <c r="G98" s="66">
        <v>2258201693</v>
      </c>
      <c r="H98" s="73">
        <v>-47346677</v>
      </c>
      <c r="I98" s="66">
        <v>3423375981.0700002</v>
      </c>
      <c r="J98" s="66">
        <v>2358787038.6700001</v>
      </c>
      <c r="K98" s="72">
        <v>1064588942.4</v>
      </c>
      <c r="L98" s="66">
        <v>11069591062.5</v>
      </c>
      <c r="M98" s="66">
        <v>12347317218.5</v>
      </c>
      <c r="N98" s="73">
        <v>-1277726156</v>
      </c>
      <c r="O98" s="66">
        <v>18319239458.57</v>
      </c>
      <c r="P98" s="67">
        <v>771.48</v>
      </c>
    </row>
    <row r="99" spans="1:16" x14ac:dyDescent="0.2">
      <c r="A99" s="57">
        <v>81</v>
      </c>
      <c r="B99" s="71">
        <v>40365</v>
      </c>
      <c r="C99" s="66">
        <v>1192725054</v>
      </c>
      <c r="D99" s="66">
        <v>2209747593</v>
      </c>
      <c r="E99" s="73">
        <v>-1017022539</v>
      </c>
      <c r="F99" s="66">
        <v>1952207746</v>
      </c>
      <c r="G99" s="66">
        <v>2180374131</v>
      </c>
      <c r="H99" s="73">
        <v>-228166385</v>
      </c>
      <c r="I99" s="66">
        <v>1913865010.25</v>
      </c>
      <c r="J99" s="66">
        <v>2788737187.02</v>
      </c>
      <c r="K99" s="73">
        <v>-874872176.76999998</v>
      </c>
      <c r="L99" s="66">
        <v>10968468597.620001</v>
      </c>
      <c r="M99" s="66">
        <v>8848407496.8500004</v>
      </c>
      <c r="N99" s="72">
        <v>2120061100.77</v>
      </c>
      <c r="O99" s="66">
        <v>16027266407.870001</v>
      </c>
      <c r="P99" s="67">
        <v>759.85</v>
      </c>
    </row>
    <row r="100" spans="1:16" x14ac:dyDescent="0.2">
      <c r="A100" s="57">
        <v>82</v>
      </c>
      <c r="B100" s="71">
        <v>40396</v>
      </c>
      <c r="C100" s="66">
        <v>1516617458</v>
      </c>
      <c r="D100" s="66">
        <v>1192659910.8599999</v>
      </c>
      <c r="E100" s="72">
        <v>323957547.13999999</v>
      </c>
      <c r="F100" s="66">
        <v>2089208283.7</v>
      </c>
      <c r="G100" s="66">
        <v>2331030010.5599999</v>
      </c>
      <c r="H100" s="73">
        <v>-241821726.86000001</v>
      </c>
      <c r="I100" s="66">
        <v>2055796688.46</v>
      </c>
      <c r="J100" s="66">
        <v>2761056996.3899999</v>
      </c>
      <c r="K100" s="73">
        <v>-705260307.92999995</v>
      </c>
      <c r="L100" s="66">
        <v>10437652296.91</v>
      </c>
      <c r="M100" s="66">
        <v>9814527809.2600002</v>
      </c>
      <c r="N100" s="72">
        <v>623124487.64999998</v>
      </c>
      <c r="O100" s="66">
        <v>16099274727.07</v>
      </c>
      <c r="P100" s="67">
        <v>757.41</v>
      </c>
    </row>
    <row r="101" spans="1:16" x14ac:dyDescent="0.2">
      <c r="A101" s="57">
        <v>83</v>
      </c>
      <c r="B101" s="71">
        <v>40427</v>
      </c>
      <c r="C101" s="66">
        <v>1747982769</v>
      </c>
      <c r="D101" s="66">
        <v>1329485583.3399999</v>
      </c>
      <c r="E101" s="72">
        <v>418497185.66000003</v>
      </c>
      <c r="F101" s="66">
        <v>2136676707.9200001</v>
      </c>
      <c r="G101" s="66">
        <v>2036506182.0799999</v>
      </c>
      <c r="H101" s="72">
        <v>100170525.84</v>
      </c>
      <c r="I101" s="66">
        <v>2943174846.6799998</v>
      </c>
      <c r="J101" s="66">
        <v>2868100724.4499998</v>
      </c>
      <c r="K101" s="72">
        <v>75074122.230000004</v>
      </c>
      <c r="L101" s="66">
        <v>8971073095.3099995</v>
      </c>
      <c r="M101" s="66">
        <v>9564814929.0400009</v>
      </c>
      <c r="N101" s="73">
        <v>-593741833.73000002</v>
      </c>
      <c r="O101" s="66">
        <v>15798907418.91</v>
      </c>
      <c r="P101" s="67">
        <v>764.21</v>
      </c>
    </row>
    <row r="102" spans="1:16" x14ac:dyDescent="0.2">
      <c r="A102" s="57">
        <v>84</v>
      </c>
      <c r="B102" s="71">
        <v>40457</v>
      </c>
      <c r="C102" s="66">
        <v>2050799151</v>
      </c>
      <c r="D102" s="66">
        <v>1103933375.5999999</v>
      </c>
      <c r="E102" s="72">
        <v>946865775.39999998</v>
      </c>
      <c r="F102" s="66">
        <v>2839267626</v>
      </c>
      <c r="G102" s="66">
        <v>1958627690</v>
      </c>
      <c r="H102" s="72">
        <v>880639936</v>
      </c>
      <c r="I102" s="66">
        <v>1819102763.0899999</v>
      </c>
      <c r="J102" s="66">
        <v>3930123207.1399999</v>
      </c>
      <c r="K102" s="73">
        <v>-2111020444.05</v>
      </c>
      <c r="L102" s="66">
        <v>11678992702.01</v>
      </c>
      <c r="M102" s="66">
        <v>11395477969.360001</v>
      </c>
      <c r="N102" s="72">
        <v>283514732.64999998</v>
      </c>
      <c r="O102" s="66">
        <v>18388162242.099998</v>
      </c>
      <c r="P102" s="67">
        <v>768.16</v>
      </c>
    </row>
    <row r="103" spans="1:16" x14ac:dyDescent="0.2">
      <c r="A103" s="57">
        <v>85</v>
      </c>
      <c r="B103" s="71">
        <v>40488</v>
      </c>
      <c r="C103" s="66">
        <v>1334580496</v>
      </c>
      <c r="D103" s="66">
        <v>840986708.20000005</v>
      </c>
      <c r="E103" s="72">
        <v>493593787.80000001</v>
      </c>
      <c r="F103" s="66">
        <v>2237643899.5999999</v>
      </c>
      <c r="G103" s="66">
        <v>2347040957.5500002</v>
      </c>
      <c r="H103" s="73">
        <v>-109397057.95</v>
      </c>
      <c r="I103" s="66">
        <v>4543365768.8900003</v>
      </c>
      <c r="J103" s="66">
        <v>4196413777.5300002</v>
      </c>
      <c r="K103" s="72">
        <v>346951991.36000001</v>
      </c>
      <c r="L103" s="66">
        <v>11580337730.389999</v>
      </c>
      <c r="M103" s="66">
        <v>12311486451.6</v>
      </c>
      <c r="N103" s="73">
        <v>-731148721.21000004</v>
      </c>
      <c r="O103" s="66">
        <v>19695927894.880001</v>
      </c>
      <c r="P103" s="67">
        <v>769.55</v>
      </c>
    </row>
    <row r="104" spans="1:16" x14ac:dyDescent="0.2">
      <c r="A104" s="57">
        <v>86</v>
      </c>
      <c r="B104" s="65" t="s">
        <v>158</v>
      </c>
      <c r="C104" s="66">
        <v>2626550278</v>
      </c>
      <c r="D104" s="66">
        <v>2053328881.24</v>
      </c>
      <c r="E104" s="72">
        <v>573221396.75999999</v>
      </c>
      <c r="F104" s="66">
        <v>3430206129</v>
      </c>
      <c r="G104" s="66">
        <v>2918375954.8400002</v>
      </c>
      <c r="H104" s="72">
        <v>511830174.16000003</v>
      </c>
      <c r="I104" s="66">
        <v>3598764607.71</v>
      </c>
      <c r="J104" s="66">
        <v>4856229511.1599998</v>
      </c>
      <c r="K104" s="73">
        <v>-1257464903.45</v>
      </c>
      <c r="L104" s="66">
        <v>17323893156.98</v>
      </c>
      <c r="M104" s="66">
        <v>17151479824.450001</v>
      </c>
      <c r="N104" s="72">
        <v>172413332.53</v>
      </c>
      <c r="O104" s="66">
        <v>26979414171.689999</v>
      </c>
      <c r="P104" s="67">
        <v>781.13</v>
      </c>
    </row>
    <row r="105" spans="1:16" x14ac:dyDescent="0.2">
      <c r="A105" s="57">
        <v>87</v>
      </c>
      <c r="B105" s="65" t="s">
        <v>159</v>
      </c>
      <c r="C105" s="66">
        <v>2218546396</v>
      </c>
      <c r="D105" s="66">
        <v>1660161767.1600001</v>
      </c>
      <c r="E105" s="72">
        <v>558384628.84000003</v>
      </c>
      <c r="F105" s="66">
        <v>2262265614</v>
      </c>
      <c r="G105" s="66">
        <v>2370987197.8099999</v>
      </c>
      <c r="H105" s="73">
        <v>-108721583.81</v>
      </c>
      <c r="I105" s="66">
        <v>3551451557.8699999</v>
      </c>
      <c r="J105" s="66">
        <v>3547458476.5599999</v>
      </c>
      <c r="K105" s="72">
        <v>3993081.31</v>
      </c>
      <c r="L105" s="66">
        <v>16433160499.629999</v>
      </c>
      <c r="M105" s="66">
        <v>16886816625.969999</v>
      </c>
      <c r="N105" s="73">
        <v>-453656126.33999997</v>
      </c>
      <c r="O105" s="66">
        <v>24465424067.5</v>
      </c>
      <c r="P105" s="67">
        <v>780.37</v>
      </c>
    </row>
    <row r="106" spans="1:16" x14ac:dyDescent="0.2">
      <c r="A106" s="57">
        <v>88</v>
      </c>
      <c r="B106" s="65" t="s">
        <v>160</v>
      </c>
      <c r="C106" s="66">
        <v>2782192216</v>
      </c>
      <c r="D106" s="66">
        <v>1972496798.4000001</v>
      </c>
      <c r="E106" s="72">
        <v>809695417.60000002</v>
      </c>
      <c r="F106" s="66">
        <v>3229240673.5</v>
      </c>
      <c r="G106" s="66">
        <v>3210866387.9200001</v>
      </c>
      <c r="H106" s="72">
        <v>18374285.579999998</v>
      </c>
      <c r="I106" s="66">
        <v>5848187556.8000002</v>
      </c>
      <c r="J106" s="66">
        <v>3227937796.0700002</v>
      </c>
      <c r="K106" s="72">
        <v>2620249760.73</v>
      </c>
      <c r="L106" s="66">
        <v>17557329531.57</v>
      </c>
      <c r="M106" s="66">
        <v>21005648995.48</v>
      </c>
      <c r="N106" s="73">
        <v>-3448319463.9099998</v>
      </c>
      <c r="O106" s="66">
        <v>29416949977.869999</v>
      </c>
      <c r="P106" s="67">
        <v>786.64</v>
      </c>
    </row>
    <row r="107" spans="1:16" x14ac:dyDescent="0.2">
      <c r="A107" s="57">
        <v>89</v>
      </c>
      <c r="B107" s="65" t="s">
        <v>161</v>
      </c>
      <c r="C107" s="66">
        <v>1799307585</v>
      </c>
      <c r="D107" s="66">
        <v>1922341444.5</v>
      </c>
      <c r="E107" s="73">
        <v>-123033859.5</v>
      </c>
      <c r="F107" s="66">
        <v>1804619848.3599999</v>
      </c>
      <c r="G107" s="66">
        <v>1756584337.1199999</v>
      </c>
      <c r="H107" s="72">
        <v>48035511.240000002</v>
      </c>
      <c r="I107" s="66">
        <v>3625143472</v>
      </c>
      <c r="J107" s="66">
        <v>2875529876.1799998</v>
      </c>
      <c r="K107" s="72">
        <v>749613595.82000005</v>
      </c>
      <c r="L107" s="66">
        <v>12785933432.459999</v>
      </c>
      <c r="M107" s="66">
        <v>13460548680.02</v>
      </c>
      <c r="N107" s="73">
        <v>-674615247.55999994</v>
      </c>
      <c r="O107" s="66">
        <v>20015004337.82</v>
      </c>
      <c r="P107" s="67">
        <v>789.34</v>
      </c>
    </row>
    <row r="108" spans="1:16" x14ac:dyDescent="0.2">
      <c r="A108" s="57">
        <v>90</v>
      </c>
      <c r="B108" s="65" t="s">
        <v>162</v>
      </c>
      <c r="C108" s="66">
        <v>1890288727</v>
      </c>
      <c r="D108" s="66">
        <v>2285807703.8000002</v>
      </c>
      <c r="E108" s="73">
        <v>-395518976.80000001</v>
      </c>
      <c r="F108" s="66">
        <v>2140496305.9000001</v>
      </c>
      <c r="G108" s="66">
        <v>2047459923.5599999</v>
      </c>
      <c r="H108" s="72">
        <v>93036382.340000004</v>
      </c>
      <c r="I108" s="66">
        <v>6004987538.9300003</v>
      </c>
      <c r="J108" s="66">
        <v>5922931056.6899996</v>
      </c>
      <c r="K108" s="72">
        <v>82056482.239999995</v>
      </c>
      <c r="L108" s="66">
        <v>12733896284.07</v>
      </c>
      <c r="M108" s="66">
        <v>12513470171.85</v>
      </c>
      <c r="N108" s="72">
        <v>220426112.22</v>
      </c>
      <c r="O108" s="66">
        <v>22769668855.900002</v>
      </c>
      <c r="P108" s="67">
        <v>791.85</v>
      </c>
    </row>
    <row r="109" spans="1:16" x14ac:dyDescent="0.2">
      <c r="A109" s="57">
        <v>91</v>
      </c>
      <c r="B109" s="65" t="s">
        <v>163</v>
      </c>
      <c r="C109" s="66">
        <v>4067423734</v>
      </c>
      <c r="D109" s="66">
        <v>2422913531.1500001</v>
      </c>
      <c r="E109" s="72">
        <v>1644510202.8499999</v>
      </c>
      <c r="F109" s="66">
        <v>3829736654.1500001</v>
      </c>
      <c r="G109" s="66">
        <v>2855728068.6500001</v>
      </c>
      <c r="H109" s="72">
        <v>974008585.5</v>
      </c>
      <c r="I109" s="66">
        <v>5183438430.4099998</v>
      </c>
      <c r="J109" s="66">
        <v>4217680051.3000002</v>
      </c>
      <c r="K109" s="72">
        <v>965758379.11000001</v>
      </c>
      <c r="L109" s="66">
        <v>16832797316.709999</v>
      </c>
      <c r="M109" s="66">
        <v>20417074484.169998</v>
      </c>
      <c r="N109" s="73">
        <v>-3584277167.46</v>
      </c>
      <c r="O109" s="66">
        <v>29913396135.27</v>
      </c>
      <c r="P109" s="67">
        <v>806.07</v>
      </c>
    </row>
    <row r="110" spans="1:16" x14ac:dyDescent="0.2">
      <c r="A110" s="57">
        <v>92</v>
      </c>
      <c r="B110" s="65" t="s">
        <v>164</v>
      </c>
      <c r="C110" s="66">
        <v>2057125817.01</v>
      </c>
      <c r="D110" s="66">
        <v>1625898108.3900001</v>
      </c>
      <c r="E110" s="72">
        <v>431227708.62</v>
      </c>
      <c r="F110" s="66">
        <v>2311343191.1500001</v>
      </c>
      <c r="G110" s="66">
        <v>2257987024.3699999</v>
      </c>
      <c r="H110" s="72">
        <v>53356166.780000001</v>
      </c>
      <c r="I110" s="66">
        <v>3505784482.5999999</v>
      </c>
      <c r="J110" s="66">
        <v>3839798683.5100002</v>
      </c>
      <c r="K110" s="73">
        <v>-334014200.91000003</v>
      </c>
      <c r="L110" s="66">
        <v>14619856915.24</v>
      </c>
      <c r="M110" s="66">
        <v>14770426589.73</v>
      </c>
      <c r="N110" s="73">
        <v>-150569674.49000001</v>
      </c>
      <c r="O110" s="66">
        <v>22494110406</v>
      </c>
      <c r="P110" s="67">
        <v>804.13</v>
      </c>
    </row>
    <row r="111" spans="1:16" x14ac:dyDescent="0.2">
      <c r="A111" s="57">
        <v>93</v>
      </c>
      <c r="B111" s="65" t="s">
        <v>165</v>
      </c>
      <c r="C111" s="66">
        <v>1577314285</v>
      </c>
      <c r="D111" s="66">
        <v>2983790013.0799999</v>
      </c>
      <c r="E111" s="73">
        <v>-1406475728.0799999</v>
      </c>
      <c r="F111" s="66">
        <v>2444429644.5</v>
      </c>
      <c r="G111" s="66">
        <v>2426899479.3000002</v>
      </c>
      <c r="H111" s="72">
        <v>17530165.199999999</v>
      </c>
      <c r="I111" s="66">
        <v>4141987678.96</v>
      </c>
      <c r="J111" s="66">
        <v>3796223786.9899998</v>
      </c>
      <c r="K111" s="72">
        <v>345763891.97000003</v>
      </c>
      <c r="L111" s="66">
        <v>15184226295.049999</v>
      </c>
      <c r="M111" s="66">
        <v>14141044624.139999</v>
      </c>
      <c r="N111" s="72">
        <v>1043181670.91</v>
      </c>
      <c r="O111" s="66">
        <v>23347957903.509998</v>
      </c>
      <c r="P111" s="67">
        <v>806.52</v>
      </c>
    </row>
    <row r="112" spans="1:16" x14ac:dyDescent="0.2">
      <c r="A112" s="57">
        <v>94</v>
      </c>
      <c r="B112" s="65" t="s">
        <v>166</v>
      </c>
      <c r="C112" s="66">
        <v>2006733386</v>
      </c>
      <c r="D112" s="66">
        <v>3126062077.1799998</v>
      </c>
      <c r="E112" s="73">
        <v>-1119328691.1800001</v>
      </c>
      <c r="F112" s="66">
        <v>3223678398.4200001</v>
      </c>
      <c r="G112" s="66">
        <v>3597503677.9899998</v>
      </c>
      <c r="H112" s="73">
        <v>-373825279.56999999</v>
      </c>
      <c r="I112" s="66">
        <v>4874865394.8500004</v>
      </c>
      <c r="J112" s="66">
        <v>3971902282.1700001</v>
      </c>
      <c r="K112" s="72">
        <v>902963112.67999995</v>
      </c>
      <c r="L112" s="66">
        <v>20629991936.889999</v>
      </c>
      <c r="M112" s="66">
        <v>20039801078.82</v>
      </c>
      <c r="N112" s="72">
        <v>590190858.07000005</v>
      </c>
      <c r="O112" s="66">
        <v>30735269116.16</v>
      </c>
      <c r="P112" s="67">
        <v>793.19</v>
      </c>
    </row>
    <row r="113" spans="1:16" x14ac:dyDescent="0.2">
      <c r="A113" s="57">
        <v>95</v>
      </c>
      <c r="B113" s="65" t="s">
        <v>167</v>
      </c>
      <c r="C113" s="66">
        <v>1277443280</v>
      </c>
      <c r="D113" s="66">
        <v>2666279697</v>
      </c>
      <c r="E113" s="73">
        <v>-1388836417</v>
      </c>
      <c r="F113" s="66">
        <v>2299858005</v>
      </c>
      <c r="G113" s="66">
        <v>2784592210.79</v>
      </c>
      <c r="H113" s="73">
        <v>-484734205.79000002</v>
      </c>
      <c r="I113" s="66">
        <v>4039932435.6399999</v>
      </c>
      <c r="J113" s="66">
        <v>3537816669.8000002</v>
      </c>
      <c r="K113" s="72">
        <v>502115765.83999997</v>
      </c>
      <c r="L113" s="66">
        <v>13433789313.469999</v>
      </c>
      <c r="M113" s="66">
        <v>12062334456.52</v>
      </c>
      <c r="N113" s="72">
        <v>1371454856.95</v>
      </c>
      <c r="O113" s="66">
        <v>21051023034.110001</v>
      </c>
      <c r="P113" s="67">
        <v>793.67</v>
      </c>
    </row>
    <row r="114" spans="1:16" x14ac:dyDescent="0.2">
      <c r="A114" s="57">
        <v>96</v>
      </c>
      <c r="B114" s="65" t="s">
        <v>168</v>
      </c>
      <c r="C114" s="66">
        <v>1781845468.8499999</v>
      </c>
      <c r="D114" s="66">
        <v>1015731240.25</v>
      </c>
      <c r="E114" s="72">
        <v>766114228.60000002</v>
      </c>
      <c r="F114" s="66">
        <v>1867120567.5999999</v>
      </c>
      <c r="G114" s="66">
        <v>1500116404.0799999</v>
      </c>
      <c r="H114" s="72">
        <v>367004163.51999998</v>
      </c>
      <c r="I114" s="66">
        <v>2328260356.0300002</v>
      </c>
      <c r="J114" s="66">
        <v>2833219861.77</v>
      </c>
      <c r="K114" s="73">
        <v>-504959505.74000001</v>
      </c>
      <c r="L114" s="66">
        <v>11173681094.35</v>
      </c>
      <c r="M114" s="66">
        <v>11801839980.73</v>
      </c>
      <c r="N114" s="73">
        <v>-628158886.38</v>
      </c>
      <c r="O114" s="66">
        <v>17150907486.83</v>
      </c>
      <c r="P114" s="67">
        <v>804.4</v>
      </c>
    </row>
    <row r="115" spans="1:16" x14ac:dyDescent="0.2">
      <c r="A115" s="57">
        <v>97</v>
      </c>
      <c r="B115" s="65" t="s">
        <v>169</v>
      </c>
      <c r="C115" s="66">
        <v>2598532369</v>
      </c>
      <c r="D115" s="66">
        <v>2145500516.47</v>
      </c>
      <c r="E115" s="72">
        <v>453031852.52999997</v>
      </c>
      <c r="F115" s="66">
        <v>2209837065.1999998</v>
      </c>
      <c r="G115" s="66">
        <v>2703235200.0999999</v>
      </c>
      <c r="H115" s="73">
        <v>-493398134.89999998</v>
      </c>
      <c r="I115" s="66">
        <v>4303841175.9099998</v>
      </c>
      <c r="J115" s="66">
        <v>3894582448.1399999</v>
      </c>
      <c r="K115" s="72">
        <v>409258727.76999998</v>
      </c>
      <c r="L115" s="66">
        <v>13743152306.709999</v>
      </c>
      <c r="M115" s="66">
        <v>14112044752.110001</v>
      </c>
      <c r="N115" s="73">
        <v>-368892445.39999998</v>
      </c>
      <c r="O115" s="66">
        <v>22855362916.82</v>
      </c>
      <c r="P115" s="67">
        <v>799.09</v>
      </c>
    </row>
    <row r="116" spans="1:16" x14ac:dyDescent="0.2">
      <c r="A116" s="57">
        <v>98</v>
      </c>
      <c r="B116" s="65" t="s">
        <v>170</v>
      </c>
      <c r="C116" s="66">
        <v>1913921672</v>
      </c>
      <c r="D116" s="66">
        <v>2171615027.96</v>
      </c>
      <c r="E116" s="73">
        <v>-257693355.96000001</v>
      </c>
      <c r="F116" s="66">
        <v>2357343119</v>
      </c>
      <c r="G116" s="66">
        <v>2384930424.5500002</v>
      </c>
      <c r="H116" s="73">
        <v>-27587305.550000001</v>
      </c>
      <c r="I116" s="66">
        <v>4706864787.46</v>
      </c>
      <c r="J116" s="66">
        <v>3782935879.2399998</v>
      </c>
      <c r="K116" s="72">
        <v>923928908.22000003</v>
      </c>
      <c r="L116" s="66">
        <v>12753024713.4</v>
      </c>
      <c r="M116" s="66">
        <v>13391672960.110001</v>
      </c>
      <c r="N116" s="73">
        <v>-638648246.71000004</v>
      </c>
      <c r="O116" s="66">
        <v>21731154291.860001</v>
      </c>
      <c r="P116" s="67">
        <v>797.31</v>
      </c>
    </row>
    <row r="117" spans="1:16" x14ac:dyDescent="0.2">
      <c r="A117" s="57">
        <v>99</v>
      </c>
      <c r="B117" s="71">
        <v>40216</v>
      </c>
      <c r="C117" s="66">
        <v>1886109422</v>
      </c>
      <c r="D117" s="66">
        <v>1740523690</v>
      </c>
      <c r="E117" s="72">
        <v>145585732</v>
      </c>
      <c r="F117" s="66">
        <v>1985724895.22</v>
      </c>
      <c r="G117" s="66">
        <v>2270460441.6100001</v>
      </c>
      <c r="H117" s="73">
        <v>-284735546.38999999</v>
      </c>
      <c r="I117" s="66">
        <v>4017651840.3600001</v>
      </c>
      <c r="J117" s="66">
        <v>4573080297.6499996</v>
      </c>
      <c r="K117" s="73">
        <v>-555428457.28999996</v>
      </c>
      <c r="L117" s="66">
        <v>14117952729.74</v>
      </c>
      <c r="M117" s="66">
        <v>13423374458.059999</v>
      </c>
      <c r="N117" s="72">
        <v>694578271.67999995</v>
      </c>
      <c r="O117" s="66">
        <v>22007438887.32</v>
      </c>
      <c r="P117" s="67">
        <v>802.57</v>
      </c>
    </row>
    <row r="118" spans="1:16" x14ac:dyDescent="0.2">
      <c r="A118" s="57">
        <v>100</v>
      </c>
      <c r="B118" s="71">
        <v>40305</v>
      </c>
      <c r="C118" s="66">
        <v>2032995911</v>
      </c>
      <c r="D118" s="66">
        <v>1981044841.1400001</v>
      </c>
      <c r="E118" s="72">
        <v>51951069.859999999</v>
      </c>
      <c r="F118" s="66">
        <v>2293879793.2399998</v>
      </c>
      <c r="G118" s="66">
        <v>2165739932.6999998</v>
      </c>
      <c r="H118" s="72">
        <v>128139860.54000001</v>
      </c>
      <c r="I118" s="66">
        <v>2583478619.6900001</v>
      </c>
      <c r="J118" s="66">
        <v>3535593045.48</v>
      </c>
      <c r="K118" s="73">
        <v>-952114425.78999996</v>
      </c>
      <c r="L118" s="66">
        <v>15133546966.309999</v>
      </c>
      <c r="M118" s="66">
        <v>14361523470.92</v>
      </c>
      <c r="N118" s="72">
        <v>772023495.38999999</v>
      </c>
      <c r="O118" s="66">
        <v>22043901290.240002</v>
      </c>
      <c r="P118" s="67">
        <v>804.03</v>
      </c>
    </row>
    <row r="119" spans="1:16" x14ac:dyDescent="0.2">
      <c r="A119" s="57">
        <v>101</v>
      </c>
      <c r="B119" s="71">
        <v>40336</v>
      </c>
      <c r="C119" s="66">
        <v>2086745513</v>
      </c>
      <c r="D119" s="66">
        <v>2605915656.5</v>
      </c>
      <c r="E119" s="73">
        <v>-519170143.5</v>
      </c>
      <c r="F119" s="66">
        <v>3378388307</v>
      </c>
      <c r="G119" s="66">
        <v>2921816777.6300001</v>
      </c>
      <c r="H119" s="72">
        <v>456571529.37</v>
      </c>
      <c r="I119" s="66">
        <v>4308349039.5799999</v>
      </c>
      <c r="J119" s="66">
        <v>3799764767.6799998</v>
      </c>
      <c r="K119" s="72">
        <v>508584271.89999998</v>
      </c>
      <c r="L119" s="66">
        <v>18678939176.41</v>
      </c>
      <c r="M119" s="66">
        <v>19124924834.18</v>
      </c>
      <c r="N119" s="73">
        <v>-445985657.76999998</v>
      </c>
      <c r="O119" s="66">
        <v>28452422035.990002</v>
      </c>
      <c r="P119" s="67">
        <v>815.52</v>
      </c>
    </row>
    <row r="120" spans="1:16" x14ac:dyDescent="0.2">
      <c r="A120" s="57">
        <v>102</v>
      </c>
      <c r="B120" s="71">
        <v>40366</v>
      </c>
      <c r="C120" s="66">
        <v>2525815922.8000002</v>
      </c>
      <c r="D120" s="66">
        <v>1895602972</v>
      </c>
      <c r="E120" s="72">
        <v>630212950.79999995</v>
      </c>
      <c r="F120" s="66">
        <v>3270386906.1999998</v>
      </c>
      <c r="G120" s="66">
        <v>3475396621.75</v>
      </c>
      <c r="H120" s="73">
        <v>-205009715.55000001</v>
      </c>
      <c r="I120" s="66">
        <v>3910826463.9000001</v>
      </c>
      <c r="J120" s="66">
        <v>3928688503.6500001</v>
      </c>
      <c r="K120" s="73">
        <v>-17862039.75</v>
      </c>
      <c r="L120" s="66">
        <v>21858775892.18</v>
      </c>
      <c r="M120" s="66">
        <v>22266117087.68</v>
      </c>
      <c r="N120" s="73">
        <v>-407341195.5</v>
      </c>
      <c r="O120" s="66">
        <v>31565805185.080002</v>
      </c>
      <c r="P120" s="67">
        <v>814.68</v>
      </c>
    </row>
    <row r="121" spans="1:16" x14ac:dyDescent="0.2">
      <c r="A121" s="57">
        <v>103</v>
      </c>
      <c r="B121" s="71">
        <v>40397</v>
      </c>
      <c r="C121" s="66">
        <v>3212353949</v>
      </c>
      <c r="D121" s="66">
        <v>2131858656</v>
      </c>
      <c r="E121" s="72">
        <v>1080495293</v>
      </c>
      <c r="F121" s="66">
        <v>2395847631.1999998</v>
      </c>
      <c r="G121" s="66">
        <v>2703875867</v>
      </c>
      <c r="H121" s="73">
        <v>-308028235.80000001</v>
      </c>
      <c r="I121" s="66">
        <v>4872448110.0699997</v>
      </c>
      <c r="J121" s="66">
        <v>4760509947.3699999</v>
      </c>
      <c r="K121" s="72">
        <v>111938162.7</v>
      </c>
      <c r="L121" s="66">
        <v>18857097327.060001</v>
      </c>
      <c r="M121" s="66">
        <v>19741502546.959999</v>
      </c>
      <c r="N121" s="73">
        <v>-884405219.89999998</v>
      </c>
      <c r="O121" s="66">
        <v>29337747017.330002</v>
      </c>
      <c r="P121" s="67">
        <v>817.57</v>
      </c>
    </row>
    <row r="122" spans="1:16" x14ac:dyDescent="0.2">
      <c r="A122" s="57">
        <v>104</v>
      </c>
      <c r="B122" s="71">
        <v>40428</v>
      </c>
      <c r="C122" s="66">
        <v>2313415699</v>
      </c>
      <c r="D122" s="66">
        <v>2156942599</v>
      </c>
      <c r="E122" s="72">
        <v>156473100</v>
      </c>
      <c r="F122" s="66">
        <v>2021725659.4000001</v>
      </c>
      <c r="G122" s="66">
        <v>2087037969</v>
      </c>
      <c r="H122" s="73">
        <v>-65312309.600000001</v>
      </c>
      <c r="I122" s="66">
        <v>4458446623.6099997</v>
      </c>
      <c r="J122" s="66">
        <v>4210447536.3299999</v>
      </c>
      <c r="K122" s="72">
        <v>247999087.28</v>
      </c>
      <c r="L122" s="66">
        <v>16179462799.809999</v>
      </c>
      <c r="M122" s="66">
        <v>16518622677.49</v>
      </c>
      <c r="N122" s="73">
        <v>-339159877.68000001</v>
      </c>
      <c r="O122" s="66">
        <v>24973050781.82</v>
      </c>
      <c r="P122" s="67">
        <v>820.6</v>
      </c>
    </row>
    <row r="123" spans="1:16" x14ac:dyDescent="0.2">
      <c r="A123" s="57">
        <v>105</v>
      </c>
      <c r="B123" s="71">
        <v>40519</v>
      </c>
      <c r="C123" s="66">
        <v>1567955765</v>
      </c>
      <c r="D123" s="66">
        <v>1960258587</v>
      </c>
      <c r="E123" s="73">
        <v>-392302822</v>
      </c>
      <c r="F123" s="66">
        <v>1838577931</v>
      </c>
      <c r="G123" s="66">
        <v>2113429988.4000001</v>
      </c>
      <c r="H123" s="73">
        <v>-274852057.39999998</v>
      </c>
      <c r="I123" s="66">
        <v>3287544262.6999998</v>
      </c>
      <c r="J123" s="66">
        <v>3024765033.8800001</v>
      </c>
      <c r="K123" s="72">
        <v>262779228.81999999</v>
      </c>
      <c r="L123" s="66">
        <v>15355477896.639999</v>
      </c>
      <c r="M123" s="66">
        <v>14951102246.059999</v>
      </c>
      <c r="N123" s="72">
        <v>404375650.57999998</v>
      </c>
      <c r="O123" s="66">
        <v>22049555855.34</v>
      </c>
      <c r="P123" s="67">
        <v>819.61</v>
      </c>
    </row>
    <row r="124" spans="1:16" x14ac:dyDescent="0.2">
      <c r="A124" s="57">
        <v>106</v>
      </c>
      <c r="B124" s="65" t="s">
        <v>171</v>
      </c>
      <c r="C124" s="66">
        <v>1112547224</v>
      </c>
      <c r="D124" s="66">
        <v>2189303380</v>
      </c>
      <c r="E124" s="73">
        <v>-1076756156</v>
      </c>
      <c r="F124" s="66">
        <v>2657857448</v>
      </c>
      <c r="G124" s="66">
        <v>3061357317</v>
      </c>
      <c r="H124" s="73">
        <v>-403499869</v>
      </c>
      <c r="I124" s="66">
        <v>4584260344</v>
      </c>
      <c r="J124" s="66">
        <v>4062949612.1999998</v>
      </c>
      <c r="K124" s="72">
        <v>521310731.80000001</v>
      </c>
      <c r="L124" s="66">
        <v>17612397011.720001</v>
      </c>
      <c r="M124" s="66">
        <v>16653451718.52</v>
      </c>
      <c r="N124" s="72">
        <v>958945293.20000005</v>
      </c>
      <c r="O124" s="66">
        <v>25967062027.720001</v>
      </c>
      <c r="P124" s="67">
        <v>817.35</v>
      </c>
    </row>
    <row r="125" spans="1:16" x14ac:dyDescent="0.2">
      <c r="A125" s="57">
        <v>107</v>
      </c>
      <c r="B125" s="65" t="s">
        <v>172</v>
      </c>
      <c r="C125" s="66">
        <v>2109208917</v>
      </c>
      <c r="D125" s="66">
        <v>1017136737.6</v>
      </c>
      <c r="E125" s="72">
        <v>1092072179.4000001</v>
      </c>
      <c r="F125" s="66">
        <v>2288854836.4000001</v>
      </c>
      <c r="G125" s="66">
        <v>2366986375</v>
      </c>
      <c r="H125" s="73">
        <v>-78131538.599999994</v>
      </c>
      <c r="I125" s="66">
        <v>4108780072.6700001</v>
      </c>
      <c r="J125" s="66">
        <v>4760944587.3699999</v>
      </c>
      <c r="K125" s="73">
        <v>-652164514.70000005</v>
      </c>
      <c r="L125" s="66">
        <v>17202278949.490002</v>
      </c>
      <c r="M125" s="66">
        <v>17564055075.59</v>
      </c>
      <c r="N125" s="73">
        <v>-361776126.10000002</v>
      </c>
      <c r="O125" s="66">
        <v>25709122775.560001</v>
      </c>
      <c r="P125" s="67">
        <v>819.54</v>
      </c>
    </row>
    <row r="126" spans="1:16" x14ac:dyDescent="0.2">
      <c r="A126" s="57">
        <v>108</v>
      </c>
      <c r="B126" s="65" t="s">
        <v>173</v>
      </c>
      <c r="C126" s="66">
        <v>1262738681</v>
      </c>
      <c r="D126" s="66">
        <v>1903468247.5999999</v>
      </c>
      <c r="E126" s="73">
        <v>-640729566.60000002</v>
      </c>
      <c r="F126" s="66">
        <v>2283257395</v>
      </c>
      <c r="G126" s="66">
        <v>2702240210.5999999</v>
      </c>
      <c r="H126" s="73">
        <v>-418982815.60000002</v>
      </c>
      <c r="I126" s="66">
        <v>3460139571.4200001</v>
      </c>
      <c r="J126" s="66">
        <v>3801209081.1700001</v>
      </c>
      <c r="K126" s="73">
        <v>-341069509.75</v>
      </c>
      <c r="L126" s="66">
        <v>17804702544.43</v>
      </c>
      <c r="M126" s="66">
        <v>16403920652.48</v>
      </c>
      <c r="N126" s="72">
        <v>1400781891.95</v>
      </c>
      <c r="O126" s="66">
        <v>24810838191.849998</v>
      </c>
      <c r="P126" s="67">
        <v>821.02</v>
      </c>
    </row>
    <row r="127" spans="1:16" x14ac:dyDescent="0.2">
      <c r="A127" s="57">
        <v>109</v>
      </c>
      <c r="B127" s="65" t="s">
        <v>174</v>
      </c>
      <c r="C127" s="66">
        <v>2688153598</v>
      </c>
      <c r="D127" s="66">
        <v>2710773955</v>
      </c>
      <c r="E127" s="73">
        <v>-22620357</v>
      </c>
      <c r="F127" s="66">
        <v>3628249840</v>
      </c>
      <c r="G127" s="66">
        <v>3518833288.3000002</v>
      </c>
      <c r="H127" s="72">
        <v>109416551.7</v>
      </c>
      <c r="I127" s="66">
        <v>4582405676.0100002</v>
      </c>
      <c r="J127" s="66">
        <v>3817350033.79</v>
      </c>
      <c r="K127" s="72">
        <v>765055642.22000003</v>
      </c>
      <c r="L127" s="66">
        <v>25801348309.459999</v>
      </c>
      <c r="M127" s="66">
        <v>26653200146.380001</v>
      </c>
      <c r="N127" s="73">
        <v>-851851836.91999996</v>
      </c>
      <c r="O127" s="66">
        <v>36700157423.470001</v>
      </c>
      <c r="P127" s="67">
        <v>827.54</v>
      </c>
    </row>
    <row r="128" spans="1:16" x14ac:dyDescent="0.2">
      <c r="A128" s="57">
        <v>110</v>
      </c>
      <c r="B128" s="65" t="s">
        <v>175</v>
      </c>
      <c r="C128" s="66">
        <v>1314031343</v>
      </c>
      <c r="D128" s="66">
        <v>2833665940</v>
      </c>
      <c r="E128" s="73">
        <v>-1519634597</v>
      </c>
      <c r="F128" s="66">
        <v>3429196107.3600001</v>
      </c>
      <c r="G128" s="66">
        <v>2952941485.1599998</v>
      </c>
      <c r="H128" s="72">
        <v>476254622.19999999</v>
      </c>
      <c r="I128" s="66">
        <v>2701830041.6999998</v>
      </c>
      <c r="J128" s="66">
        <v>3591305614.3000002</v>
      </c>
      <c r="K128" s="73">
        <v>-889475572.60000002</v>
      </c>
      <c r="L128" s="66">
        <v>22693309337.82</v>
      </c>
      <c r="M128" s="66">
        <v>20760453790.419998</v>
      </c>
      <c r="N128" s="72">
        <v>1932855547.4000001</v>
      </c>
      <c r="O128" s="66">
        <v>30138366829.880001</v>
      </c>
      <c r="P128" s="67">
        <v>830.4</v>
      </c>
    </row>
    <row r="129" spans="1:16" x14ac:dyDescent="0.2">
      <c r="A129" s="57">
        <v>111</v>
      </c>
      <c r="B129" s="65" t="s">
        <v>176</v>
      </c>
      <c r="C129" s="66">
        <v>2341240084</v>
      </c>
      <c r="D129" s="66">
        <v>2746190964</v>
      </c>
      <c r="E129" s="73">
        <v>-404950880</v>
      </c>
      <c r="F129" s="66">
        <v>3304575374</v>
      </c>
      <c r="G129" s="66">
        <v>3808509364.9499998</v>
      </c>
      <c r="H129" s="73">
        <v>-503933990.94999999</v>
      </c>
      <c r="I129" s="66">
        <v>4498740633.6400003</v>
      </c>
      <c r="J129" s="66">
        <v>4347321730.79</v>
      </c>
      <c r="K129" s="72">
        <v>151418902.84999999</v>
      </c>
      <c r="L129" s="66">
        <v>25448458474.639999</v>
      </c>
      <c r="M129" s="66">
        <v>24690992506.540001</v>
      </c>
      <c r="N129" s="72">
        <v>757465968.10000002</v>
      </c>
      <c r="O129" s="66">
        <v>35593014566.279999</v>
      </c>
      <c r="P129" s="67">
        <v>824.41</v>
      </c>
    </row>
    <row r="130" spans="1:16" x14ac:dyDescent="0.2">
      <c r="A130" s="57">
        <v>112</v>
      </c>
      <c r="B130" s="65" t="s">
        <v>177</v>
      </c>
      <c r="C130" s="66">
        <v>1650484118.45</v>
      </c>
      <c r="D130" s="66">
        <v>2624913938.1999998</v>
      </c>
      <c r="E130" s="73">
        <v>-974429819.75</v>
      </c>
      <c r="F130" s="66">
        <v>3134723058</v>
      </c>
      <c r="G130" s="66">
        <v>2708524136</v>
      </c>
      <c r="H130" s="72">
        <v>426198922</v>
      </c>
      <c r="I130" s="66">
        <v>5495939540.3599997</v>
      </c>
      <c r="J130" s="66">
        <v>5199711579.6400003</v>
      </c>
      <c r="K130" s="72">
        <v>296227960.72000003</v>
      </c>
      <c r="L130" s="66">
        <v>21637953922.009998</v>
      </c>
      <c r="M130" s="66">
        <v>21385950984.98</v>
      </c>
      <c r="N130" s="72">
        <v>252002937.03</v>
      </c>
      <c r="O130" s="66">
        <v>31919100638.82</v>
      </c>
      <c r="P130" s="67">
        <v>830.93</v>
      </c>
    </row>
    <row r="131" spans="1:16" x14ac:dyDescent="0.2">
      <c r="A131" s="57">
        <v>113</v>
      </c>
      <c r="B131" s="65" t="s">
        <v>178</v>
      </c>
      <c r="C131" s="66">
        <v>3446595064.2600002</v>
      </c>
      <c r="D131" s="66">
        <v>3782648716.5500002</v>
      </c>
      <c r="E131" s="73">
        <v>-336053652.29000002</v>
      </c>
      <c r="F131" s="66">
        <v>5040314766</v>
      </c>
      <c r="G131" s="66">
        <v>4959307080</v>
      </c>
      <c r="H131" s="72">
        <v>81007686</v>
      </c>
      <c r="I131" s="66">
        <v>7287390383.4700003</v>
      </c>
      <c r="J131" s="66">
        <v>7531258456.0200005</v>
      </c>
      <c r="K131" s="73">
        <v>-243868072.55000001</v>
      </c>
      <c r="L131" s="66">
        <v>27031328353.810001</v>
      </c>
      <c r="M131" s="66">
        <v>26532414314.970001</v>
      </c>
      <c r="N131" s="72">
        <v>498914038.83999997</v>
      </c>
      <c r="O131" s="66">
        <v>42805628567.540001</v>
      </c>
      <c r="P131" s="67">
        <v>833.01</v>
      </c>
    </row>
    <row r="132" spans="1:16" x14ac:dyDescent="0.2">
      <c r="A132" s="57">
        <v>114</v>
      </c>
      <c r="B132" s="65" t="s">
        <v>179</v>
      </c>
      <c r="C132" s="66">
        <v>3121555755.3200002</v>
      </c>
      <c r="D132" s="66">
        <v>3086995124.1199999</v>
      </c>
      <c r="E132" s="72">
        <v>34560631.200000003</v>
      </c>
      <c r="F132" s="66">
        <v>3970979240.5</v>
      </c>
      <c r="G132" s="66">
        <v>4739868293</v>
      </c>
      <c r="H132" s="73">
        <v>-768889052.5</v>
      </c>
      <c r="I132" s="66">
        <v>8060460633.5900002</v>
      </c>
      <c r="J132" s="66">
        <v>5234452628.0699997</v>
      </c>
      <c r="K132" s="72">
        <v>2826008005.52</v>
      </c>
      <c r="L132" s="66">
        <v>23670777376.389999</v>
      </c>
      <c r="M132" s="66">
        <v>25762456960.610001</v>
      </c>
      <c r="N132" s="73">
        <v>-2091679584.22</v>
      </c>
      <c r="O132" s="66">
        <v>38823773005.800003</v>
      </c>
      <c r="P132" s="67">
        <v>840.24</v>
      </c>
    </row>
    <row r="133" spans="1:16" x14ac:dyDescent="0.2">
      <c r="A133" s="57">
        <v>115</v>
      </c>
      <c r="B133" s="65" t="s">
        <v>180</v>
      </c>
      <c r="C133" s="66">
        <v>3901826438</v>
      </c>
      <c r="D133" s="66">
        <v>2956543452</v>
      </c>
      <c r="E133" s="72">
        <v>945282986</v>
      </c>
      <c r="F133" s="66">
        <v>5113091321</v>
      </c>
      <c r="G133" s="66">
        <v>4857556678.1999998</v>
      </c>
      <c r="H133" s="72">
        <v>255534642.80000001</v>
      </c>
      <c r="I133" s="66">
        <v>11159693705.9</v>
      </c>
      <c r="J133" s="66">
        <v>8448875299.4099998</v>
      </c>
      <c r="K133" s="72">
        <v>2710818406.4899998</v>
      </c>
      <c r="L133" s="66">
        <v>22347559117.029999</v>
      </c>
      <c r="M133" s="66">
        <v>26259195152.32</v>
      </c>
      <c r="N133" s="73">
        <v>-3911636035.29</v>
      </c>
      <c r="O133" s="66">
        <v>42522170581.93</v>
      </c>
      <c r="P133" s="67">
        <v>853.68</v>
      </c>
    </row>
    <row r="134" spans="1:16" x14ac:dyDescent="0.2">
      <c r="A134" s="57">
        <v>116</v>
      </c>
      <c r="B134" s="65" t="s">
        <v>181</v>
      </c>
      <c r="C134" s="66">
        <v>2226203776.3200002</v>
      </c>
      <c r="D134" s="66">
        <v>2316853779.5</v>
      </c>
      <c r="E134" s="73">
        <v>-90650003.180000007</v>
      </c>
      <c r="F134" s="66">
        <v>4476490253</v>
      </c>
      <c r="G134" s="66">
        <v>3950393263.8400002</v>
      </c>
      <c r="H134" s="72">
        <v>526096989.16000003</v>
      </c>
      <c r="I134" s="66">
        <v>5696263787.3599997</v>
      </c>
      <c r="J134" s="66">
        <v>5077074715.1599998</v>
      </c>
      <c r="K134" s="72">
        <v>619189072.20000005</v>
      </c>
      <c r="L134" s="66">
        <v>22606703880.41</v>
      </c>
      <c r="M134" s="66">
        <v>23661339938.59</v>
      </c>
      <c r="N134" s="73">
        <v>-1054636058.1799999</v>
      </c>
      <c r="O134" s="66">
        <v>35005661697.089996</v>
      </c>
      <c r="P134" s="67">
        <v>853.78</v>
      </c>
    </row>
    <row r="135" spans="1:16" x14ac:dyDescent="0.2">
      <c r="A135" s="57">
        <v>117</v>
      </c>
      <c r="B135" s="65" t="s">
        <v>182</v>
      </c>
      <c r="C135" s="66">
        <v>1489660974</v>
      </c>
      <c r="D135" s="66">
        <v>3005232241.5999999</v>
      </c>
      <c r="E135" s="73">
        <v>-1515571267.5999999</v>
      </c>
      <c r="F135" s="66">
        <v>3692429038</v>
      </c>
      <c r="G135" s="66">
        <v>3367822022.1999998</v>
      </c>
      <c r="H135" s="72">
        <v>324607015.80000001</v>
      </c>
      <c r="I135" s="66">
        <v>4239678555.77</v>
      </c>
      <c r="J135" s="66">
        <v>3832021968.96</v>
      </c>
      <c r="K135" s="72">
        <v>407656586.81</v>
      </c>
      <c r="L135" s="66">
        <v>18201829002.509998</v>
      </c>
      <c r="M135" s="66">
        <v>17418521337.52</v>
      </c>
      <c r="N135" s="72">
        <v>783307664.99000001</v>
      </c>
      <c r="O135" s="66">
        <v>27623597570.279999</v>
      </c>
      <c r="P135" s="67">
        <v>854.59</v>
      </c>
    </row>
    <row r="136" spans="1:16" x14ac:dyDescent="0.2">
      <c r="A136" s="57">
        <v>118</v>
      </c>
      <c r="B136" s="65" t="s">
        <v>183</v>
      </c>
      <c r="C136" s="66">
        <v>1518408020</v>
      </c>
      <c r="D136" s="66">
        <v>1821899461.5799999</v>
      </c>
      <c r="E136" s="73">
        <v>-303491441.57999998</v>
      </c>
      <c r="F136" s="66">
        <v>2113904798.0999999</v>
      </c>
      <c r="G136" s="66">
        <v>2300894241.5500002</v>
      </c>
      <c r="H136" s="73">
        <v>-186989443.44999999</v>
      </c>
      <c r="I136" s="66">
        <v>4377387864.1700001</v>
      </c>
      <c r="J136" s="66">
        <v>3275413764.2199998</v>
      </c>
      <c r="K136" s="72">
        <v>1101974099.95</v>
      </c>
      <c r="L136" s="66">
        <v>14311578458.299999</v>
      </c>
      <c r="M136" s="66">
        <v>14923071673.219999</v>
      </c>
      <c r="N136" s="73">
        <v>-611493214.91999996</v>
      </c>
      <c r="O136" s="66">
        <v>22321279140.57</v>
      </c>
      <c r="P136" s="67">
        <v>855.83</v>
      </c>
    </row>
    <row r="137" spans="1:16" x14ac:dyDescent="0.2">
      <c r="A137" s="57">
        <v>119</v>
      </c>
      <c r="B137" s="71">
        <v>40217</v>
      </c>
      <c r="C137" s="66">
        <v>1434147886</v>
      </c>
      <c r="D137" s="66">
        <v>1672608010.3800001</v>
      </c>
      <c r="E137" s="73">
        <v>-238460124.38</v>
      </c>
      <c r="F137" s="66">
        <v>2696612843</v>
      </c>
      <c r="G137" s="66">
        <v>1867984173.75</v>
      </c>
      <c r="H137" s="72">
        <v>828628669.25</v>
      </c>
      <c r="I137" s="66">
        <v>3298011135.2399998</v>
      </c>
      <c r="J137" s="66">
        <v>2855770841.3899999</v>
      </c>
      <c r="K137" s="72">
        <v>442240293.85000002</v>
      </c>
      <c r="L137" s="66">
        <v>17023515207.51</v>
      </c>
      <c r="M137" s="66">
        <v>18055924046.23</v>
      </c>
      <c r="N137" s="73">
        <v>-1032408838.72</v>
      </c>
      <c r="O137" s="66">
        <v>24452287071.75</v>
      </c>
      <c r="P137" s="67">
        <v>863.18</v>
      </c>
    </row>
    <row r="138" spans="1:16" x14ac:dyDescent="0.2">
      <c r="A138" s="57">
        <v>120</v>
      </c>
      <c r="B138" s="71">
        <v>40245</v>
      </c>
      <c r="C138" s="66">
        <v>1623689205</v>
      </c>
      <c r="D138" s="66">
        <v>2352744839</v>
      </c>
      <c r="E138" s="73">
        <v>-729055634</v>
      </c>
      <c r="F138" s="66">
        <v>2992334970</v>
      </c>
      <c r="G138" s="66">
        <v>3593383281.75</v>
      </c>
      <c r="H138" s="73">
        <v>-601048311.75</v>
      </c>
      <c r="I138" s="66">
        <v>6215096456.4799995</v>
      </c>
      <c r="J138" s="66">
        <v>4491052946.9099998</v>
      </c>
      <c r="K138" s="72">
        <v>1724043509.5699999</v>
      </c>
      <c r="L138" s="66">
        <v>21889220002.16</v>
      </c>
      <c r="M138" s="66">
        <v>22283159565.98</v>
      </c>
      <c r="N138" s="73">
        <v>-393939563.81999999</v>
      </c>
      <c r="O138" s="66">
        <v>32720340633.639999</v>
      </c>
      <c r="P138" s="67">
        <v>864.48</v>
      </c>
    </row>
    <row r="139" spans="1:16" x14ac:dyDescent="0.2">
      <c r="A139" s="57">
        <v>121</v>
      </c>
      <c r="B139" s="71">
        <v>40276</v>
      </c>
      <c r="C139" s="66">
        <v>2108333581</v>
      </c>
      <c r="D139" s="66">
        <v>2446826444.3000002</v>
      </c>
      <c r="E139" s="73">
        <v>-338492863.30000001</v>
      </c>
      <c r="F139" s="66">
        <v>2544932938.9000001</v>
      </c>
      <c r="G139" s="66">
        <v>2427861860.9000001</v>
      </c>
      <c r="H139" s="72">
        <v>117071078</v>
      </c>
      <c r="I139" s="66">
        <v>5748549585.7200003</v>
      </c>
      <c r="J139" s="66">
        <v>4711047662.9499998</v>
      </c>
      <c r="K139" s="72">
        <v>1037501922.77</v>
      </c>
      <c r="L139" s="66">
        <v>20549484280.869999</v>
      </c>
      <c r="M139" s="66">
        <v>21365564418.34</v>
      </c>
      <c r="N139" s="73">
        <v>-816080137.47000003</v>
      </c>
      <c r="O139" s="66">
        <v>30951300386.490002</v>
      </c>
      <c r="P139" s="67">
        <v>867.34</v>
      </c>
    </row>
    <row r="140" spans="1:16" x14ac:dyDescent="0.2">
      <c r="A140" s="57">
        <v>122</v>
      </c>
      <c r="B140" s="71">
        <v>40306</v>
      </c>
      <c r="C140" s="66">
        <v>2148371212</v>
      </c>
      <c r="D140" s="66">
        <v>2740963628.6799998</v>
      </c>
      <c r="E140" s="73">
        <v>-592592416.67999995</v>
      </c>
      <c r="F140" s="66">
        <v>4511775659.8199997</v>
      </c>
      <c r="G140" s="66">
        <v>3323254963.3200002</v>
      </c>
      <c r="H140" s="72">
        <v>1188520696.5</v>
      </c>
      <c r="I140" s="66">
        <v>5681006697.7299995</v>
      </c>
      <c r="J140" s="66">
        <v>4464613586.3900003</v>
      </c>
      <c r="K140" s="72">
        <v>1216393111.3399999</v>
      </c>
      <c r="L140" s="66">
        <v>25294152521.709999</v>
      </c>
      <c r="M140" s="66">
        <v>27106473912.869999</v>
      </c>
      <c r="N140" s="73">
        <v>-1812321391.1600001</v>
      </c>
      <c r="O140" s="66">
        <v>37635306091.260002</v>
      </c>
      <c r="P140" s="67">
        <v>874.92</v>
      </c>
    </row>
    <row r="141" spans="1:16" x14ac:dyDescent="0.2">
      <c r="A141" s="57">
        <v>123</v>
      </c>
      <c r="B141" s="71">
        <v>40337</v>
      </c>
      <c r="C141" s="66">
        <v>2132743249</v>
      </c>
      <c r="D141" s="66">
        <v>2603924363.0999999</v>
      </c>
      <c r="E141" s="73">
        <v>-471181114.10000002</v>
      </c>
      <c r="F141" s="66">
        <v>3438012220.8000002</v>
      </c>
      <c r="G141" s="66">
        <v>3623886361</v>
      </c>
      <c r="H141" s="73">
        <v>-185874140.19999999</v>
      </c>
      <c r="I141" s="66">
        <v>6029290905.3100004</v>
      </c>
      <c r="J141" s="66">
        <v>4429605359.3599997</v>
      </c>
      <c r="K141" s="72">
        <v>1599685545.95</v>
      </c>
      <c r="L141" s="66">
        <v>30709301324.09</v>
      </c>
      <c r="M141" s="66">
        <v>31651931615.740002</v>
      </c>
      <c r="N141" s="73">
        <v>-942630291.64999998</v>
      </c>
      <c r="O141" s="66">
        <v>42309347699.199997</v>
      </c>
      <c r="P141" s="67">
        <v>875.07</v>
      </c>
    </row>
    <row r="142" spans="1:16" x14ac:dyDescent="0.2">
      <c r="A142" s="57">
        <v>124</v>
      </c>
      <c r="B142" s="71">
        <v>40429</v>
      </c>
      <c r="C142" s="66">
        <v>1209566405</v>
      </c>
      <c r="D142" s="66">
        <v>2348508337.9000001</v>
      </c>
      <c r="E142" s="73">
        <v>-1138941932.9000001</v>
      </c>
      <c r="F142" s="66">
        <v>2848009488</v>
      </c>
      <c r="G142" s="66">
        <v>2613347394</v>
      </c>
      <c r="H142" s="72">
        <v>234662094</v>
      </c>
      <c r="I142" s="66">
        <v>3513029615.5999999</v>
      </c>
      <c r="J142" s="66">
        <v>2868517764.5300002</v>
      </c>
      <c r="K142" s="72">
        <v>644511851.07000005</v>
      </c>
      <c r="L142" s="66">
        <v>24487382573.830002</v>
      </c>
      <c r="M142" s="66">
        <v>24227614586</v>
      </c>
      <c r="N142" s="72">
        <v>259767987.83000001</v>
      </c>
      <c r="O142" s="66">
        <v>32057988082.43</v>
      </c>
      <c r="P142" s="67">
        <v>875.18</v>
      </c>
    </row>
    <row r="143" spans="1:16" x14ac:dyDescent="0.2">
      <c r="A143" s="57">
        <v>125</v>
      </c>
      <c r="B143" s="71">
        <v>40459</v>
      </c>
      <c r="C143" s="66">
        <v>1676519859</v>
      </c>
      <c r="D143" s="66">
        <v>3280143162</v>
      </c>
      <c r="E143" s="73">
        <v>-1603623303</v>
      </c>
      <c r="F143" s="66">
        <v>2749202637</v>
      </c>
      <c r="G143" s="66">
        <v>3395813249.1500001</v>
      </c>
      <c r="H143" s="73">
        <v>-646610612.14999998</v>
      </c>
      <c r="I143" s="66">
        <v>3608350219.1999998</v>
      </c>
      <c r="J143" s="66">
        <v>3459042421.7600002</v>
      </c>
      <c r="K143" s="72">
        <v>149307797.44</v>
      </c>
      <c r="L143" s="66">
        <v>25370826688.209999</v>
      </c>
      <c r="M143" s="66">
        <v>23269900570.5</v>
      </c>
      <c r="N143" s="72">
        <v>2100926117.71</v>
      </c>
      <c r="O143" s="66">
        <v>33404899403.41</v>
      </c>
      <c r="P143" s="67">
        <v>861.95</v>
      </c>
    </row>
    <row r="144" spans="1:16" x14ac:dyDescent="0.2">
      <c r="A144" s="57">
        <v>126</v>
      </c>
      <c r="B144" s="71">
        <v>40490</v>
      </c>
      <c r="C144" s="66">
        <v>1495331157</v>
      </c>
      <c r="D144" s="66">
        <v>2662992343</v>
      </c>
      <c r="E144" s="73">
        <v>-1167661186</v>
      </c>
      <c r="F144" s="66">
        <v>2190480136</v>
      </c>
      <c r="G144" s="66">
        <v>2261242080.8000002</v>
      </c>
      <c r="H144" s="73">
        <v>-70761944.799999997</v>
      </c>
      <c r="I144" s="66">
        <v>3132045911.4200001</v>
      </c>
      <c r="J144" s="66">
        <v>3620511646.1799998</v>
      </c>
      <c r="K144" s="73">
        <v>-488465734.75999999</v>
      </c>
      <c r="L144" s="66">
        <v>18430293101.43</v>
      </c>
      <c r="M144" s="66">
        <v>16703404235.870001</v>
      </c>
      <c r="N144" s="72">
        <v>1726888865.5599999</v>
      </c>
      <c r="O144" s="66">
        <v>25248150305.849998</v>
      </c>
      <c r="P144" s="67">
        <v>862.16</v>
      </c>
    </row>
    <row r="145" spans="1:16" x14ac:dyDescent="0.2">
      <c r="A145" s="57">
        <v>127</v>
      </c>
      <c r="B145" s="65" t="s">
        <v>184</v>
      </c>
      <c r="C145" s="66">
        <v>1209295576</v>
      </c>
      <c r="D145" s="66">
        <v>3042880770.5</v>
      </c>
      <c r="E145" s="73">
        <v>-1833585194.5</v>
      </c>
      <c r="F145" s="66">
        <v>2644892017.25</v>
      </c>
      <c r="G145" s="66">
        <v>2617532704</v>
      </c>
      <c r="H145" s="72">
        <v>27359313.25</v>
      </c>
      <c r="I145" s="66">
        <v>7465921723.3100004</v>
      </c>
      <c r="J145" s="66">
        <v>7067361000.25</v>
      </c>
      <c r="K145" s="72">
        <v>398560723.06</v>
      </c>
      <c r="L145" s="66">
        <v>16728112347.41</v>
      </c>
      <c r="M145" s="66">
        <v>15320447189.219999</v>
      </c>
      <c r="N145" s="72">
        <v>1407665158.1900001</v>
      </c>
      <c r="O145" s="66">
        <v>28048221663.970001</v>
      </c>
      <c r="P145" s="67">
        <v>860.55</v>
      </c>
    </row>
    <row r="146" spans="1:16" x14ac:dyDescent="0.2">
      <c r="A146" s="57">
        <v>128</v>
      </c>
      <c r="B146" s="65" t="s">
        <v>185</v>
      </c>
      <c r="C146" s="66">
        <v>1905349659</v>
      </c>
      <c r="D146" s="66">
        <v>2253059645.3400002</v>
      </c>
      <c r="E146" s="73">
        <v>-347709986.33999997</v>
      </c>
      <c r="F146" s="66">
        <v>3012273681.0999999</v>
      </c>
      <c r="G146" s="66">
        <v>3074749818.8699999</v>
      </c>
      <c r="H146" s="73">
        <v>-62476137.770000003</v>
      </c>
      <c r="I146" s="66">
        <v>4408796055.2299995</v>
      </c>
      <c r="J146" s="66">
        <v>4362800560.4399996</v>
      </c>
      <c r="K146" s="72">
        <v>45995494.789999999</v>
      </c>
      <c r="L146" s="66">
        <v>18991548122.669998</v>
      </c>
      <c r="M146" s="66">
        <v>18627357493.349998</v>
      </c>
      <c r="N146" s="72">
        <v>364190629.31999999</v>
      </c>
      <c r="O146" s="66">
        <v>28317967518</v>
      </c>
      <c r="P146" s="67">
        <v>865.78</v>
      </c>
    </row>
    <row r="147" spans="1:16" x14ac:dyDescent="0.2">
      <c r="A147" s="57">
        <v>129</v>
      </c>
      <c r="B147" s="65" t="s">
        <v>186</v>
      </c>
      <c r="C147" s="66">
        <v>4881090136</v>
      </c>
      <c r="D147" s="66">
        <v>3795375218</v>
      </c>
      <c r="E147" s="72">
        <v>1085714918</v>
      </c>
      <c r="F147" s="66">
        <v>4892459843.5</v>
      </c>
      <c r="G147" s="66">
        <v>4151508730</v>
      </c>
      <c r="H147" s="72">
        <v>740951113.5</v>
      </c>
      <c r="I147" s="66">
        <v>6476315787.8100004</v>
      </c>
      <c r="J147" s="66">
        <v>5244459538.8100004</v>
      </c>
      <c r="K147" s="72">
        <v>1231856249</v>
      </c>
      <c r="L147" s="66">
        <v>24895259910.860001</v>
      </c>
      <c r="M147" s="66">
        <v>27953782191.360001</v>
      </c>
      <c r="N147" s="73">
        <v>-3058522280.5</v>
      </c>
      <c r="O147" s="66">
        <v>41145125678.169998</v>
      </c>
      <c r="P147" s="67">
        <v>880.02</v>
      </c>
    </row>
    <row r="148" spans="1:16" x14ac:dyDescent="0.2">
      <c r="A148" s="57">
        <v>130</v>
      </c>
      <c r="B148" s="65" t="s">
        <v>187</v>
      </c>
      <c r="C148" s="66">
        <v>4306129035</v>
      </c>
      <c r="D148" s="66">
        <v>2271948179.48</v>
      </c>
      <c r="E148" s="72">
        <v>2034180855.52</v>
      </c>
      <c r="F148" s="66">
        <v>5011653769</v>
      </c>
      <c r="G148" s="66">
        <v>4329932717.5</v>
      </c>
      <c r="H148" s="72">
        <v>681721051.5</v>
      </c>
      <c r="I148" s="66">
        <v>8419464479.8199997</v>
      </c>
      <c r="J148" s="66">
        <v>5785668091.1899996</v>
      </c>
      <c r="K148" s="72">
        <v>2633796388.6300001</v>
      </c>
      <c r="L148" s="66">
        <v>25574429463.900002</v>
      </c>
      <c r="M148" s="66">
        <v>30924127759.549999</v>
      </c>
      <c r="N148" s="73">
        <v>-5349698295.6499996</v>
      </c>
      <c r="O148" s="66">
        <v>43311676747.720001</v>
      </c>
      <c r="P148" s="67">
        <v>891.23</v>
      </c>
    </row>
    <row r="149" spans="1:16" x14ac:dyDescent="0.2">
      <c r="A149" s="57">
        <v>131</v>
      </c>
      <c r="B149" s="65" t="s">
        <v>188</v>
      </c>
      <c r="C149" s="66">
        <v>2705422743.5599999</v>
      </c>
      <c r="D149" s="66">
        <v>2950345887</v>
      </c>
      <c r="E149" s="73">
        <v>-244923143.44</v>
      </c>
      <c r="F149" s="66">
        <v>4390049402</v>
      </c>
      <c r="G149" s="66">
        <v>3900613512.4699998</v>
      </c>
      <c r="H149" s="72">
        <v>489435889.52999997</v>
      </c>
      <c r="I149" s="66">
        <v>8118538555.0500002</v>
      </c>
      <c r="J149" s="66">
        <v>6248416857.7799997</v>
      </c>
      <c r="K149" s="72">
        <v>1870121697.27</v>
      </c>
      <c r="L149" s="66">
        <v>25021009028.75</v>
      </c>
      <c r="M149" s="66">
        <v>27135643472.110001</v>
      </c>
      <c r="N149" s="73">
        <v>-2114634443.3599999</v>
      </c>
      <c r="O149" s="66">
        <v>40235019729.360001</v>
      </c>
      <c r="P149" s="67">
        <v>893.92</v>
      </c>
    </row>
    <row r="150" spans="1:16" x14ac:dyDescent="0.2">
      <c r="A150" s="57">
        <v>132</v>
      </c>
      <c r="B150" s="65" t="s">
        <v>189</v>
      </c>
      <c r="C150" s="66">
        <v>2840296348</v>
      </c>
      <c r="D150" s="66">
        <v>2737213726</v>
      </c>
      <c r="E150" s="72">
        <v>103082622</v>
      </c>
      <c r="F150" s="66">
        <v>3201377226.75</v>
      </c>
      <c r="G150" s="66">
        <v>3446884426.25</v>
      </c>
      <c r="H150" s="73">
        <v>-245507199.5</v>
      </c>
      <c r="I150" s="66">
        <v>6366404798.0900002</v>
      </c>
      <c r="J150" s="66">
        <v>6167453456.9099998</v>
      </c>
      <c r="K150" s="72">
        <v>198951341.18000001</v>
      </c>
      <c r="L150" s="66">
        <v>22752942217.16</v>
      </c>
      <c r="M150" s="66">
        <v>22809468980.84</v>
      </c>
      <c r="N150" s="73">
        <v>-56526763.68</v>
      </c>
      <c r="O150" s="66">
        <v>35161020590</v>
      </c>
      <c r="P150" s="67">
        <v>894.78</v>
      </c>
    </row>
    <row r="151" spans="1:16" x14ac:dyDescent="0.2">
      <c r="A151" s="57">
        <v>133</v>
      </c>
      <c r="B151" s="65" t="s">
        <v>190</v>
      </c>
      <c r="C151" s="66">
        <v>1985801498</v>
      </c>
      <c r="D151" s="66">
        <v>3233164795.75</v>
      </c>
      <c r="E151" s="73">
        <v>-1247363297.75</v>
      </c>
      <c r="F151" s="66">
        <v>4152482748.5</v>
      </c>
      <c r="G151" s="66">
        <v>4529103960.25</v>
      </c>
      <c r="H151" s="73">
        <v>-376621211.75</v>
      </c>
      <c r="I151" s="66">
        <v>6147590454.6199999</v>
      </c>
      <c r="J151" s="66">
        <v>5894172159.6099997</v>
      </c>
      <c r="K151" s="72">
        <v>253418295.00999999</v>
      </c>
      <c r="L151" s="66">
        <v>26123934257.279999</v>
      </c>
      <c r="M151" s="66">
        <v>24753368042.790001</v>
      </c>
      <c r="N151" s="72">
        <v>1370566214.49</v>
      </c>
      <c r="O151" s="66">
        <v>38409808958.400002</v>
      </c>
      <c r="P151" s="67">
        <v>890.45</v>
      </c>
    </row>
    <row r="152" spans="1:16" x14ac:dyDescent="0.2">
      <c r="A152" s="57">
        <v>134</v>
      </c>
      <c r="B152" s="65" t="s">
        <v>191</v>
      </c>
      <c r="C152" s="66">
        <v>2790471391</v>
      </c>
      <c r="D152" s="66">
        <v>3327377520</v>
      </c>
      <c r="E152" s="73">
        <v>-536906129</v>
      </c>
      <c r="F152" s="66">
        <v>4440916158.1199999</v>
      </c>
      <c r="G152" s="66">
        <v>5053958379</v>
      </c>
      <c r="H152" s="73">
        <v>-613042220.88</v>
      </c>
      <c r="I152" s="66">
        <v>4982963783.3900003</v>
      </c>
      <c r="J152" s="66">
        <v>5493532681.0299997</v>
      </c>
      <c r="K152" s="73">
        <v>-510568897.63999999</v>
      </c>
      <c r="L152" s="66">
        <v>37176275107.889999</v>
      </c>
      <c r="M152" s="66">
        <v>35515757860.370003</v>
      </c>
      <c r="N152" s="72">
        <v>1660517247.52</v>
      </c>
      <c r="O152" s="66">
        <v>49390626440.400002</v>
      </c>
      <c r="P152" s="67">
        <v>884.51</v>
      </c>
    </row>
    <row r="153" spans="1:16" x14ac:dyDescent="0.2">
      <c r="A153" s="57">
        <v>135</v>
      </c>
      <c r="B153" s="65" t="s">
        <v>192</v>
      </c>
      <c r="C153" s="66">
        <v>2073864639</v>
      </c>
      <c r="D153" s="66">
        <v>3397372142.8000002</v>
      </c>
      <c r="E153" s="73">
        <v>-1323507503.8</v>
      </c>
      <c r="F153" s="66">
        <v>3295336741.1700001</v>
      </c>
      <c r="G153" s="66">
        <v>2962261962.9200001</v>
      </c>
      <c r="H153" s="72">
        <v>333074778.25</v>
      </c>
      <c r="I153" s="66">
        <v>3785594741.9099998</v>
      </c>
      <c r="J153" s="66">
        <v>4416457876.9499998</v>
      </c>
      <c r="K153" s="73">
        <v>-630863135.03999996</v>
      </c>
      <c r="L153" s="66">
        <v>23529926284.029999</v>
      </c>
      <c r="M153" s="66">
        <v>21908630423.439999</v>
      </c>
      <c r="N153" s="72">
        <v>1621295860.5899999</v>
      </c>
      <c r="O153" s="66">
        <v>32684722406.110001</v>
      </c>
      <c r="P153" s="67">
        <v>886.1</v>
      </c>
    </row>
    <row r="154" spans="1:16" x14ac:dyDescent="0.2">
      <c r="A154" s="57">
        <v>136</v>
      </c>
      <c r="B154" s="65" t="s">
        <v>193</v>
      </c>
      <c r="C154" s="66">
        <v>4701553395</v>
      </c>
      <c r="D154" s="66">
        <v>4855672127.6999998</v>
      </c>
      <c r="E154" s="73">
        <v>-154118732.69999999</v>
      </c>
      <c r="F154" s="66">
        <v>4984192200.8999996</v>
      </c>
      <c r="G154" s="66">
        <v>4269888395.3600001</v>
      </c>
      <c r="H154" s="72">
        <v>714303805.53999996</v>
      </c>
      <c r="I154" s="66">
        <v>6775580402.0500002</v>
      </c>
      <c r="J154" s="66">
        <v>6105037541.75</v>
      </c>
      <c r="K154" s="72">
        <v>670542860.29999995</v>
      </c>
      <c r="L154" s="66">
        <v>27147673414.139999</v>
      </c>
      <c r="M154" s="66">
        <v>28378401347.279999</v>
      </c>
      <c r="N154" s="73">
        <v>-1230727933.1400001</v>
      </c>
      <c r="O154" s="66">
        <v>43608999412.089996</v>
      </c>
      <c r="P154" s="67">
        <v>900.37</v>
      </c>
    </row>
    <row r="155" spans="1:16" x14ac:dyDescent="0.2">
      <c r="A155" s="57">
        <v>137</v>
      </c>
      <c r="B155" s="65" t="s">
        <v>194</v>
      </c>
      <c r="C155" s="66">
        <v>3750902363.5</v>
      </c>
      <c r="D155" s="66">
        <v>2788450609.9000001</v>
      </c>
      <c r="E155" s="72">
        <v>962451753.60000002</v>
      </c>
      <c r="F155" s="66">
        <v>4402118484.3999996</v>
      </c>
      <c r="G155" s="66">
        <v>3937087321.9499998</v>
      </c>
      <c r="H155" s="72">
        <v>465031162.44999999</v>
      </c>
      <c r="I155" s="66">
        <v>6111084470.3900003</v>
      </c>
      <c r="J155" s="66">
        <v>4997685687.8500004</v>
      </c>
      <c r="K155" s="72">
        <v>1113398782.54</v>
      </c>
      <c r="L155" s="66">
        <v>25863343158.110001</v>
      </c>
      <c r="M155" s="66">
        <v>28404224856.700001</v>
      </c>
      <c r="N155" s="73">
        <v>-2540881698.5900002</v>
      </c>
      <c r="O155" s="66">
        <v>40127448476.400002</v>
      </c>
      <c r="P155" s="67">
        <v>909.65</v>
      </c>
    </row>
    <row r="156" spans="1:16" x14ac:dyDescent="0.2">
      <c r="A156" s="57">
        <v>138</v>
      </c>
      <c r="B156" s="65" t="s">
        <v>195</v>
      </c>
      <c r="C156" s="66">
        <v>3191781231</v>
      </c>
      <c r="D156" s="66">
        <v>3299761960.8000002</v>
      </c>
      <c r="E156" s="73">
        <v>-107980729.8</v>
      </c>
      <c r="F156" s="66">
        <v>5009319934</v>
      </c>
      <c r="G156" s="66">
        <v>5489897299.4499998</v>
      </c>
      <c r="H156" s="73">
        <v>-480577365.44999999</v>
      </c>
      <c r="I156" s="66">
        <v>8848262659.7299995</v>
      </c>
      <c r="J156" s="66">
        <v>6429213704.5500002</v>
      </c>
      <c r="K156" s="72">
        <v>2419048955.1799998</v>
      </c>
      <c r="L156" s="66">
        <v>29111116632.759998</v>
      </c>
      <c r="M156" s="66">
        <v>30941607492.689999</v>
      </c>
      <c r="N156" s="73">
        <v>-1830490859.9300001</v>
      </c>
      <c r="O156" s="66">
        <v>46160480457.489998</v>
      </c>
      <c r="P156" s="67">
        <v>913.19</v>
      </c>
    </row>
    <row r="157" spans="1:16" x14ac:dyDescent="0.2">
      <c r="A157" s="57">
        <v>139</v>
      </c>
      <c r="B157" s="71">
        <v>40187</v>
      </c>
      <c r="C157" s="66">
        <v>3846129578</v>
      </c>
      <c r="D157" s="66">
        <v>3223807190.3000002</v>
      </c>
      <c r="E157" s="72">
        <v>622322387.70000005</v>
      </c>
      <c r="F157" s="66">
        <v>5933061361.6999998</v>
      </c>
      <c r="G157" s="66">
        <v>6471262041.75</v>
      </c>
      <c r="H157" s="73">
        <v>-538200680.04999995</v>
      </c>
      <c r="I157" s="66">
        <v>7741807009.2299995</v>
      </c>
      <c r="J157" s="66">
        <v>5842891018.96</v>
      </c>
      <c r="K157" s="72">
        <v>1898915990.27</v>
      </c>
      <c r="L157" s="66">
        <v>31554496863</v>
      </c>
      <c r="M157" s="66">
        <v>33537534560.919998</v>
      </c>
      <c r="N157" s="73">
        <v>-1983037697.9200001</v>
      </c>
      <c r="O157" s="66">
        <v>49075494811.93</v>
      </c>
      <c r="P157" s="67">
        <v>919.34</v>
      </c>
    </row>
    <row r="158" spans="1:16" x14ac:dyDescent="0.2">
      <c r="A158" s="57">
        <v>140</v>
      </c>
      <c r="B158" s="71">
        <v>40218</v>
      </c>
      <c r="C158" s="66">
        <v>2810059873</v>
      </c>
      <c r="D158" s="66">
        <v>3575510142.6599998</v>
      </c>
      <c r="E158" s="73">
        <v>-765450269.65999997</v>
      </c>
      <c r="F158" s="66">
        <v>5001317556</v>
      </c>
      <c r="G158" s="66">
        <v>5343853286</v>
      </c>
      <c r="H158" s="73">
        <v>-342535730</v>
      </c>
      <c r="I158" s="66">
        <v>10503234607.9</v>
      </c>
      <c r="J158" s="66">
        <v>7220511141.9099998</v>
      </c>
      <c r="K158" s="72">
        <v>3282723465.9899998</v>
      </c>
      <c r="L158" s="66">
        <v>29498447835.52</v>
      </c>
      <c r="M158" s="66">
        <v>31673185301.849998</v>
      </c>
      <c r="N158" s="73">
        <v>-2174737466.3299999</v>
      </c>
      <c r="O158" s="66">
        <v>47813059872.419998</v>
      </c>
      <c r="P158" s="67">
        <v>920.54</v>
      </c>
    </row>
    <row r="159" spans="1:16" x14ac:dyDescent="0.2">
      <c r="A159" s="57">
        <v>141</v>
      </c>
      <c r="B159" s="71">
        <v>40246</v>
      </c>
      <c r="C159" s="66">
        <v>4267553827</v>
      </c>
      <c r="D159" s="66">
        <v>3665811215.0999999</v>
      </c>
      <c r="E159" s="72">
        <v>601742611.89999998</v>
      </c>
      <c r="F159" s="66">
        <v>6488926777.25</v>
      </c>
      <c r="G159" s="66">
        <v>6407564387.3999996</v>
      </c>
      <c r="H159" s="72">
        <v>81362389.849999994</v>
      </c>
      <c r="I159" s="66">
        <v>8293784529.7799997</v>
      </c>
      <c r="J159" s="66">
        <v>7710229861.0100002</v>
      </c>
      <c r="K159" s="72">
        <v>583554668.76999998</v>
      </c>
      <c r="L159" s="66">
        <v>33496323599.639999</v>
      </c>
      <c r="M159" s="66">
        <v>34762983270.160004</v>
      </c>
      <c r="N159" s="73">
        <v>-1266659670.52</v>
      </c>
      <c r="O159" s="66">
        <v>52546588733.669998</v>
      </c>
      <c r="P159" s="67">
        <v>929.9</v>
      </c>
    </row>
    <row r="160" spans="1:16" x14ac:dyDescent="0.2">
      <c r="A160" s="57">
        <v>142</v>
      </c>
      <c r="B160" s="71">
        <v>40338</v>
      </c>
      <c r="C160" s="66">
        <v>4684597572</v>
      </c>
      <c r="D160" s="66">
        <v>6186437138.2399998</v>
      </c>
      <c r="E160" s="73">
        <v>-1501839566.24</v>
      </c>
      <c r="F160" s="66">
        <v>8804336156</v>
      </c>
      <c r="G160" s="66">
        <v>8277927992.6000004</v>
      </c>
      <c r="H160" s="72">
        <v>526408163.39999998</v>
      </c>
      <c r="I160" s="66">
        <v>12304533382.98</v>
      </c>
      <c r="J160" s="66">
        <v>9051880408.1399994</v>
      </c>
      <c r="K160" s="72">
        <v>3252652974.8400002</v>
      </c>
      <c r="L160" s="66">
        <v>37323438049.540001</v>
      </c>
      <c r="M160" s="66">
        <v>39600659621.550003</v>
      </c>
      <c r="N160" s="73">
        <v>-2277221572.0100002</v>
      </c>
      <c r="O160" s="66">
        <v>63116905160.519997</v>
      </c>
      <c r="P160" s="67">
        <v>931.52</v>
      </c>
    </row>
    <row r="161" spans="1:16" x14ac:dyDescent="0.2">
      <c r="A161" s="57">
        <v>143</v>
      </c>
      <c r="B161" s="71">
        <v>40368</v>
      </c>
      <c r="C161" s="66">
        <v>3197462320</v>
      </c>
      <c r="D161" s="66">
        <v>4916390964</v>
      </c>
      <c r="E161" s="73">
        <v>-1718928644</v>
      </c>
      <c r="F161" s="66">
        <v>6288609855.25</v>
      </c>
      <c r="G161" s="66">
        <v>6537628939.2399998</v>
      </c>
      <c r="H161" s="73">
        <v>-249019083.99000001</v>
      </c>
      <c r="I161" s="66">
        <v>8036582433.0200005</v>
      </c>
      <c r="J161" s="66">
        <v>8545709659.3199997</v>
      </c>
      <c r="K161" s="73">
        <v>-509127226.30000001</v>
      </c>
      <c r="L161" s="66">
        <v>31325627799.299999</v>
      </c>
      <c r="M161" s="66">
        <v>28848552845.009998</v>
      </c>
      <c r="N161" s="72">
        <v>2477074954.29</v>
      </c>
      <c r="O161" s="66">
        <v>48848282407.57</v>
      </c>
      <c r="P161" s="67">
        <v>923.89</v>
      </c>
    </row>
    <row r="162" spans="1:16" x14ac:dyDescent="0.2">
      <c r="A162" s="57">
        <v>144</v>
      </c>
      <c r="B162" s="71">
        <v>40399</v>
      </c>
      <c r="C162" s="66">
        <v>1462118103</v>
      </c>
      <c r="D162" s="66">
        <v>2873408050.5999999</v>
      </c>
      <c r="E162" s="73">
        <v>-1411289947.5999999</v>
      </c>
      <c r="F162" s="66">
        <v>5530979397</v>
      </c>
      <c r="G162" s="66">
        <v>4865862129</v>
      </c>
      <c r="H162" s="72">
        <v>665117268</v>
      </c>
      <c r="I162" s="66">
        <v>5120620823.8800001</v>
      </c>
      <c r="J162" s="66">
        <v>6069869203.6199999</v>
      </c>
      <c r="K162" s="73">
        <v>-949248379.74000001</v>
      </c>
      <c r="L162" s="66">
        <v>22537474952.509998</v>
      </c>
      <c r="M162" s="66">
        <v>20842053893.169998</v>
      </c>
      <c r="N162" s="72">
        <v>1695421059.3399999</v>
      </c>
      <c r="O162" s="66">
        <v>34651193276.389999</v>
      </c>
      <c r="P162" s="67">
        <v>923.88</v>
      </c>
    </row>
    <row r="163" spans="1:16" x14ac:dyDescent="0.2">
      <c r="A163" s="57">
        <v>145</v>
      </c>
      <c r="B163" s="71">
        <v>40430</v>
      </c>
      <c r="C163" s="66">
        <v>2834175808</v>
      </c>
      <c r="D163" s="66">
        <v>3489006086.3200002</v>
      </c>
      <c r="E163" s="73">
        <v>-654830278.32000005</v>
      </c>
      <c r="F163" s="66">
        <v>4983600737.9200001</v>
      </c>
      <c r="G163" s="66">
        <v>4614726354</v>
      </c>
      <c r="H163" s="72">
        <v>368874383.92000002</v>
      </c>
      <c r="I163" s="66">
        <v>6603358417.3800001</v>
      </c>
      <c r="J163" s="66">
        <v>4261848437.79</v>
      </c>
      <c r="K163" s="72">
        <v>2341509979.5900002</v>
      </c>
      <c r="L163" s="66">
        <v>23166184240.259998</v>
      </c>
      <c r="M163" s="66">
        <v>25221738325.450001</v>
      </c>
      <c r="N163" s="73">
        <v>-2055554085.1900001</v>
      </c>
      <c r="O163" s="66">
        <v>37587319203.559998</v>
      </c>
      <c r="P163" s="67">
        <v>921.49</v>
      </c>
    </row>
    <row r="164" spans="1:16" x14ac:dyDescent="0.2">
      <c r="A164" s="57">
        <v>146</v>
      </c>
      <c r="B164" s="71">
        <v>40460</v>
      </c>
      <c r="C164" s="66">
        <v>3905761052</v>
      </c>
      <c r="D164" s="66">
        <v>5318449839.8400002</v>
      </c>
      <c r="E164" s="73">
        <v>-1412688787.8399999</v>
      </c>
      <c r="F164" s="66">
        <v>5523785903</v>
      </c>
      <c r="G164" s="66">
        <v>4814251924</v>
      </c>
      <c r="H164" s="72">
        <v>709533979</v>
      </c>
      <c r="I164" s="66">
        <v>6911708056.3999996</v>
      </c>
      <c r="J164" s="66">
        <v>4746161255.25</v>
      </c>
      <c r="K164" s="72">
        <v>2165546801.1500001</v>
      </c>
      <c r="L164" s="66">
        <v>20326183598.299999</v>
      </c>
      <c r="M164" s="66">
        <v>21788575590.610001</v>
      </c>
      <c r="N164" s="73">
        <v>-1462391992.3099999</v>
      </c>
      <c r="O164" s="66">
        <v>36667438609.699997</v>
      </c>
      <c r="P164" s="67">
        <v>924.57</v>
      </c>
    </row>
    <row r="165" spans="1:16" x14ac:dyDescent="0.2">
      <c r="A165" s="57">
        <v>147</v>
      </c>
      <c r="B165" s="65" t="s">
        <v>196</v>
      </c>
      <c r="C165" s="66">
        <v>3080802603</v>
      </c>
      <c r="D165" s="66">
        <v>3057275563.8000002</v>
      </c>
      <c r="E165" s="72">
        <v>23527039.199999999</v>
      </c>
      <c r="F165" s="66">
        <v>5759985812</v>
      </c>
      <c r="G165" s="66">
        <v>5348273382.75</v>
      </c>
      <c r="H165" s="72">
        <v>411712429.25</v>
      </c>
      <c r="I165" s="66">
        <v>7547849172.6499996</v>
      </c>
      <c r="J165" s="66">
        <v>6212138561.3500004</v>
      </c>
      <c r="K165" s="72">
        <v>1335710611.3</v>
      </c>
      <c r="L165" s="66">
        <v>20952840422.060001</v>
      </c>
      <c r="M165" s="66">
        <v>22723790501.810001</v>
      </c>
      <c r="N165" s="73">
        <v>-1770950079.75</v>
      </c>
      <c r="O165" s="66">
        <v>37341478009.709999</v>
      </c>
      <c r="P165" s="67">
        <v>937.04</v>
      </c>
    </row>
    <row r="166" spans="1:16" x14ac:dyDescent="0.2">
      <c r="A166" s="57">
        <v>148</v>
      </c>
      <c r="B166" s="65" t="s">
        <v>197</v>
      </c>
      <c r="C166" s="66">
        <v>2749395160</v>
      </c>
      <c r="D166" s="66">
        <v>3151885459</v>
      </c>
      <c r="E166" s="73">
        <v>-402490299</v>
      </c>
      <c r="F166" s="66">
        <v>5179509496.8500004</v>
      </c>
      <c r="G166" s="66">
        <v>5092042686</v>
      </c>
      <c r="H166" s="72">
        <v>87466810.849999994</v>
      </c>
      <c r="I166" s="66">
        <v>7403164117.9300003</v>
      </c>
      <c r="J166" s="66">
        <v>9212480057.7600002</v>
      </c>
      <c r="K166" s="73">
        <v>-1809315939.8299999</v>
      </c>
      <c r="L166" s="66">
        <v>24339835125.639999</v>
      </c>
      <c r="M166" s="66">
        <v>22215495697.66</v>
      </c>
      <c r="N166" s="72">
        <v>2124339427.98</v>
      </c>
      <c r="O166" s="66">
        <v>39671903900.419998</v>
      </c>
      <c r="P166" s="67">
        <v>921.39</v>
      </c>
    </row>
    <row r="167" spans="1:16" x14ac:dyDescent="0.2">
      <c r="A167" s="57">
        <v>149</v>
      </c>
      <c r="B167" s="65" t="s">
        <v>198</v>
      </c>
      <c r="C167" s="66">
        <v>2560034980</v>
      </c>
      <c r="D167" s="66">
        <v>5874601347.8000002</v>
      </c>
      <c r="E167" s="73">
        <v>-3314566367.8000002</v>
      </c>
      <c r="F167" s="66">
        <v>6542207993.6999998</v>
      </c>
      <c r="G167" s="66">
        <v>6655670187.5</v>
      </c>
      <c r="H167" s="73">
        <v>-113462193.8</v>
      </c>
      <c r="I167" s="66">
        <v>6539030493.9200001</v>
      </c>
      <c r="J167" s="66">
        <v>6805572689.0200005</v>
      </c>
      <c r="K167" s="73">
        <v>-266542195.09999999</v>
      </c>
      <c r="L167" s="66">
        <v>25612007548.529999</v>
      </c>
      <c r="M167" s="66">
        <v>21917436791.830002</v>
      </c>
      <c r="N167" s="72">
        <v>3694570756.6999998</v>
      </c>
      <c r="O167" s="66">
        <v>41253281016.150002</v>
      </c>
      <c r="P167" s="67">
        <v>921.1</v>
      </c>
    </row>
    <row r="168" spans="1:16" x14ac:dyDescent="0.2">
      <c r="A168" s="57">
        <v>150</v>
      </c>
      <c r="B168" s="65" t="s">
        <v>199</v>
      </c>
      <c r="C168" s="66">
        <v>1772236311</v>
      </c>
      <c r="D168" s="66">
        <v>1490098771.0999999</v>
      </c>
      <c r="E168" s="72">
        <v>282137539.89999998</v>
      </c>
      <c r="F168" s="66">
        <v>3184294154.4499998</v>
      </c>
      <c r="G168" s="66">
        <v>3423881146.1500001</v>
      </c>
      <c r="H168" s="73">
        <v>-239586991.69999999</v>
      </c>
      <c r="I168" s="66">
        <v>7312681711.71</v>
      </c>
      <c r="J168" s="66">
        <v>5511571686.0799999</v>
      </c>
      <c r="K168" s="72">
        <v>1801110025.6300001</v>
      </c>
      <c r="L168" s="66">
        <v>15001841346.32</v>
      </c>
      <c r="M168" s="66">
        <v>16845501920.15</v>
      </c>
      <c r="N168" s="73">
        <v>-1843660573.8299999</v>
      </c>
      <c r="O168" s="66">
        <v>27271053523.48</v>
      </c>
      <c r="P168" s="67">
        <v>924.81</v>
      </c>
    </row>
    <row r="169" spans="1:16" x14ac:dyDescent="0.2">
      <c r="A169" s="57">
        <v>151</v>
      </c>
      <c r="B169" s="65" t="s">
        <v>200</v>
      </c>
      <c r="C169" s="66">
        <v>1958052499</v>
      </c>
      <c r="D169" s="66">
        <v>4815512372.1599998</v>
      </c>
      <c r="E169" s="73">
        <v>-2857459873.1599998</v>
      </c>
      <c r="F169" s="66">
        <v>5230250584</v>
      </c>
      <c r="G169" s="66">
        <v>4682560042.6099997</v>
      </c>
      <c r="H169" s="72">
        <v>547690541.38999999</v>
      </c>
      <c r="I169" s="66">
        <v>8323899300.3900003</v>
      </c>
      <c r="J169" s="66">
        <v>9345981571.3799992</v>
      </c>
      <c r="K169" s="73">
        <v>-1022082270.99</v>
      </c>
      <c r="L169" s="66">
        <v>26647261411.790001</v>
      </c>
      <c r="M169" s="66">
        <v>23315409809.029999</v>
      </c>
      <c r="N169" s="72">
        <v>3331851602.7600002</v>
      </c>
      <c r="O169" s="66">
        <v>42159463795.18</v>
      </c>
      <c r="P169" s="67">
        <v>923.57</v>
      </c>
    </row>
    <row r="170" spans="1:16" x14ac:dyDescent="0.2">
      <c r="A170" s="57">
        <v>152</v>
      </c>
      <c r="B170" s="65" t="s">
        <v>201</v>
      </c>
      <c r="C170" s="66">
        <v>1643693058</v>
      </c>
      <c r="D170" s="66">
        <v>1541215491</v>
      </c>
      <c r="E170" s="72">
        <v>102477567</v>
      </c>
      <c r="F170" s="66">
        <v>2383927666.6799998</v>
      </c>
      <c r="G170" s="66">
        <v>2462518786.5100002</v>
      </c>
      <c r="H170" s="73">
        <v>-78591119.829999998</v>
      </c>
      <c r="I170" s="66">
        <v>4415497332.4399996</v>
      </c>
      <c r="J170" s="66">
        <v>2758014834.2600002</v>
      </c>
      <c r="K170" s="72">
        <v>1657482498.1800001</v>
      </c>
      <c r="L170" s="66">
        <v>12782032119.92</v>
      </c>
      <c r="M170" s="66">
        <v>14463401065.27</v>
      </c>
      <c r="N170" s="73">
        <v>-1681368945.3499999</v>
      </c>
      <c r="O170" s="66">
        <v>21225150177.040001</v>
      </c>
      <c r="P170" s="67">
        <v>923.06</v>
      </c>
    </row>
    <row r="171" spans="1:16" x14ac:dyDescent="0.2">
      <c r="A171" s="57">
        <v>153</v>
      </c>
      <c r="B171" s="65" t="s">
        <v>202</v>
      </c>
      <c r="C171" s="66">
        <v>2757993612</v>
      </c>
      <c r="D171" s="66">
        <v>1737885219</v>
      </c>
      <c r="E171" s="72">
        <v>1020108393</v>
      </c>
      <c r="F171" s="66">
        <v>4520124990.1000004</v>
      </c>
      <c r="G171" s="66">
        <v>4373339616.3500004</v>
      </c>
      <c r="H171" s="72">
        <v>146785373.75</v>
      </c>
      <c r="I171" s="66">
        <v>7275615724.75</v>
      </c>
      <c r="J171" s="66">
        <v>3666126330.54</v>
      </c>
      <c r="K171" s="72">
        <v>3609489394.21</v>
      </c>
      <c r="L171" s="66">
        <v>17987289095.41</v>
      </c>
      <c r="M171" s="66">
        <v>22763672256.369999</v>
      </c>
      <c r="N171" s="73">
        <v>-4776383160.96</v>
      </c>
      <c r="O171" s="66">
        <v>32541023422.259998</v>
      </c>
      <c r="P171" s="67">
        <v>937.21</v>
      </c>
    </row>
    <row r="172" spans="1:16" x14ac:dyDescent="0.2">
      <c r="A172" s="57">
        <v>154</v>
      </c>
      <c r="B172" s="65" t="s">
        <v>203</v>
      </c>
      <c r="C172" s="66">
        <v>2966866878</v>
      </c>
      <c r="D172" s="66">
        <v>2180040545</v>
      </c>
      <c r="E172" s="72">
        <v>786826333</v>
      </c>
      <c r="F172" s="66">
        <v>5726185806</v>
      </c>
      <c r="G172" s="66">
        <v>5530944523.25</v>
      </c>
      <c r="H172" s="72">
        <v>195241282.75</v>
      </c>
      <c r="I172" s="66">
        <v>9833582530.9099998</v>
      </c>
      <c r="J172" s="66">
        <v>5589121600.1199999</v>
      </c>
      <c r="K172" s="72">
        <v>4244460930.79</v>
      </c>
      <c r="L172" s="66">
        <v>23836550219.799999</v>
      </c>
      <c r="M172" s="66">
        <v>29063078766.34</v>
      </c>
      <c r="N172" s="73">
        <v>-5226528546.54</v>
      </c>
      <c r="O172" s="66">
        <v>42363185434.709999</v>
      </c>
      <c r="P172" s="67">
        <v>945</v>
      </c>
    </row>
    <row r="173" spans="1:16" x14ac:dyDescent="0.2">
      <c r="A173" s="57">
        <v>155</v>
      </c>
      <c r="B173" s="65" t="s">
        <v>204</v>
      </c>
      <c r="C173" s="66">
        <v>4158172407</v>
      </c>
      <c r="D173" s="66">
        <v>3958049966</v>
      </c>
      <c r="E173" s="72">
        <v>200122441</v>
      </c>
      <c r="F173" s="66">
        <v>7106554004.5</v>
      </c>
      <c r="G173" s="66">
        <v>6934373140.8299999</v>
      </c>
      <c r="H173" s="72">
        <v>172180863.66999999</v>
      </c>
      <c r="I173" s="66">
        <v>8306855442.8299999</v>
      </c>
      <c r="J173" s="66">
        <v>6240006938.9300003</v>
      </c>
      <c r="K173" s="72">
        <v>2066848503.9000001</v>
      </c>
      <c r="L173" s="66">
        <v>27761706555.700001</v>
      </c>
      <c r="M173" s="66">
        <v>30200858364.27</v>
      </c>
      <c r="N173" s="73">
        <v>-2439151808.5700002</v>
      </c>
      <c r="O173" s="66">
        <v>47333288410.029999</v>
      </c>
      <c r="P173" s="67">
        <v>947.1</v>
      </c>
    </row>
    <row r="174" spans="1:16" x14ac:dyDescent="0.2">
      <c r="A174" s="57">
        <v>156</v>
      </c>
      <c r="B174" s="65" t="s">
        <v>205</v>
      </c>
      <c r="C174" s="66">
        <v>1706835297</v>
      </c>
      <c r="D174" s="66">
        <v>2771435664.5</v>
      </c>
      <c r="E174" s="73">
        <v>-1064600367.5</v>
      </c>
      <c r="F174" s="66">
        <v>3496061973.96</v>
      </c>
      <c r="G174" s="66">
        <v>3393087851.7600002</v>
      </c>
      <c r="H174" s="72">
        <v>102974122.2</v>
      </c>
      <c r="I174" s="66">
        <v>4569467917.5299997</v>
      </c>
      <c r="J174" s="66">
        <v>3561549598.1100001</v>
      </c>
      <c r="K174" s="72">
        <v>1007918319.42</v>
      </c>
      <c r="L174" s="66">
        <v>18260820829.419998</v>
      </c>
      <c r="M174" s="66">
        <v>18307112903.540001</v>
      </c>
      <c r="N174" s="73">
        <v>-46292074.119999997</v>
      </c>
      <c r="O174" s="66">
        <v>28033186017.91</v>
      </c>
      <c r="P174" s="67">
        <v>951.9</v>
      </c>
    </row>
    <row r="175" spans="1:16" x14ac:dyDescent="0.2">
      <c r="A175" s="57">
        <v>157</v>
      </c>
      <c r="B175" s="65" t="s">
        <v>206</v>
      </c>
      <c r="C175" s="66">
        <v>2405723556.5</v>
      </c>
      <c r="D175" s="66">
        <v>2529387873</v>
      </c>
      <c r="E175" s="73">
        <v>-123664316.5</v>
      </c>
      <c r="F175" s="66">
        <v>5036367638.8400002</v>
      </c>
      <c r="G175" s="66">
        <v>4607484283.2799997</v>
      </c>
      <c r="H175" s="72">
        <v>428883355.56</v>
      </c>
      <c r="I175" s="66">
        <v>8780992871.5100002</v>
      </c>
      <c r="J175" s="66">
        <v>6151633658.8999996</v>
      </c>
      <c r="K175" s="72">
        <v>2629359212.6100001</v>
      </c>
      <c r="L175" s="66">
        <v>23645008986.639999</v>
      </c>
      <c r="M175" s="66">
        <v>26579587238.310001</v>
      </c>
      <c r="N175" s="73">
        <v>-2934578251.6700001</v>
      </c>
      <c r="O175" s="66">
        <v>39868093053.489998</v>
      </c>
      <c r="P175" s="67">
        <v>962.47</v>
      </c>
    </row>
    <row r="176" spans="1:16" x14ac:dyDescent="0.2">
      <c r="A176" s="57">
        <v>158</v>
      </c>
      <c r="B176" s="65" t="s">
        <v>207</v>
      </c>
      <c r="C176" s="66">
        <v>2163521700</v>
      </c>
      <c r="D176" s="66">
        <v>4820093407.3500004</v>
      </c>
      <c r="E176" s="73">
        <v>-2656571707.3499999</v>
      </c>
      <c r="F176" s="66">
        <v>4097612336</v>
      </c>
      <c r="G176" s="66">
        <v>5195201104.3199997</v>
      </c>
      <c r="H176" s="73">
        <v>-1097588768.3199999</v>
      </c>
      <c r="I176" s="66">
        <v>8058385859.6199999</v>
      </c>
      <c r="J176" s="66">
        <v>5415742164.79</v>
      </c>
      <c r="K176" s="72">
        <v>2642643694.8299999</v>
      </c>
      <c r="L176" s="66">
        <v>27553565620.830002</v>
      </c>
      <c r="M176" s="66">
        <v>26442048839.990002</v>
      </c>
      <c r="N176" s="72">
        <v>1111516780.8399999</v>
      </c>
      <c r="O176" s="66">
        <v>41873085516.449997</v>
      </c>
      <c r="P176" s="67">
        <v>959.27</v>
      </c>
    </row>
    <row r="177" spans="1:16" x14ac:dyDescent="0.2">
      <c r="A177" s="57">
        <v>159</v>
      </c>
      <c r="B177" s="65" t="s">
        <v>208</v>
      </c>
      <c r="C177" s="66">
        <v>2172767590</v>
      </c>
      <c r="D177" s="66">
        <v>1535614959.5</v>
      </c>
      <c r="E177" s="72">
        <v>637152630.5</v>
      </c>
      <c r="F177" s="66">
        <v>4636329744.9899998</v>
      </c>
      <c r="G177" s="66">
        <v>5986259109.0299997</v>
      </c>
      <c r="H177" s="73">
        <v>-1349929364.04</v>
      </c>
      <c r="I177" s="66">
        <v>9617625723.3099995</v>
      </c>
      <c r="J177" s="66">
        <v>6918694758.0600004</v>
      </c>
      <c r="K177" s="72">
        <v>2698930965.25</v>
      </c>
      <c r="L177" s="66">
        <v>26622102159.68</v>
      </c>
      <c r="M177" s="66">
        <v>28608256391.389999</v>
      </c>
      <c r="N177" s="73">
        <v>-1986154231.71</v>
      </c>
      <c r="O177" s="66">
        <v>43048825217.980003</v>
      </c>
      <c r="P177" s="67">
        <v>969.65</v>
      </c>
    </row>
    <row r="178" spans="1:16" x14ac:dyDescent="0.2">
      <c r="A178" s="57">
        <v>160</v>
      </c>
      <c r="B178" s="65" t="s">
        <v>209</v>
      </c>
      <c r="C178" s="66">
        <v>1641288200</v>
      </c>
      <c r="D178" s="66">
        <v>3016505405</v>
      </c>
      <c r="E178" s="73">
        <v>-1375217205</v>
      </c>
      <c r="F178" s="66">
        <v>3766581140.5</v>
      </c>
      <c r="G178" s="66">
        <v>3771451665.9200001</v>
      </c>
      <c r="H178" s="73">
        <v>-4870525.42</v>
      </c>
      <c r="I178" s="66">
        <v>8889394692.4599991</v>
      </c>
      <c r="J178" s="66">
        <v>5543484903.21</v>
      </c>
      <c r="K178" s="72">
        <v>3345909789.25</v>
      </c>
      <c r="L178" s="66">
        <v>22513852973.93</v>
      </c>
      <c r="M178" s="66">
        <v>24479675032.759998</v>
      </c>
      <c r="N178" s="73">
        <v>-1965822058.8299999</v>
      </c>
      <c r="O178" s="66">
        <v>36811117006.889999</v>
      </c>
      <c r="P178" s="67">
        <v>975.3</v>
      </c>
    </row>
    <row r="179" spans="1:16" x14ac:dyDescent="0.2">
      <c r="A179" s="57">
        <v>161</v>
      </c>
      <c r="B179" s="71">
        <v>40188</v>
      </c>
      <c r="C179" s="66">
        <v>2549307337</v>
      </c>
      <c r="D179" s="66">
        <v>2690254112</v>
      </c>
      <c r="E179" s="73">
        <v>-140946775</v>
      </c>
      <c r="F179" s="66">
        <v>3802893207.25</v>
      </c>
      <c r="G179" s="66">
        <v>3655768940.5</v>
      </c>
      <c r="H179" s="72">
        <v>147124266.75</v>
      </c>
      <c r="I179" s="66">
        <v>4616087574.0500002</v>
      </c>
      <c r="J179" s="66">
        <v>3948018703.25</v>
      </c>
      <c r="K179" s="72">
        <v>668068870.79999995</v>
      </c>
      <c r="L179" s="66">
        <v>26463251891.549999</v>
      </c>
      <c r="M179" s="66">
        <v>27137498254.099998</v>
      </c>
      <c r="N179" s="73">
        <v>-674246362.54999995</v>
      </c>
      <c r="O179" s="66">
        <v>37431540009.849998</v>
      </c>
      <c r="P179" s="67">
        <v>978.58</v>
      </c>
    </row>
    <row r="180" spans="1:16" x14ac:dyDescent="0.2">
      <c r="A180" s="57">
        <v>162</v>
      </c>
      <c r="B180" s="71">
        <v>40278</v>
      </c>
      <c r="C180" s="66">
        <v>4768359070</v>
      </c>
      <c r="D180" s="66">
        <v>6130035173</v>
      </c>
      <c r="E180" s="73">
        <v>-1361676103</v>
      </c>
      <c r="F180" s="66">
        <v>4953866765</v>
      </c>
      <c r="G180" s="66">
        <v>5984539547.71</v>
      </c>
      <c r="H180" s="73">
        <v>-1030672782.71</v>
      </c>
      <c r="I180" s="66">
        <v>9616151614.7900009</v>
      </c>
      <c r="J180" s="66">
        <v>6048722314.3500004</v>
      </c>
      <c r="K180" s="72">
        <v>3567429300.4400001</v>
      </c>
      <c r="L180" s="66">
        <v>29588290463.32</v>
      </c>
      <c r="M180" s="66">
        <v>30763370878.049999</v>
      </c>
      <c r="N180" s="73">
        <v>-1175080414.73</v>
      </c>
      <c r="O180" s="66">
        <v>48926667913.110001</v>
      </c>
      <c r="P180" s="67">
        <v>964.22</v>
      </c>
    </row>
    <row r="181" spans="1:16" x14ac:dyDescent="0.2">
      <c r="A181" s="57">
        <v>163</v>
      </c>
      <c r="B181" s="71">
        <v>40308</v>
      </c>
      <c r="C181" s="66">
        <v>2319615019</v>
      </c>
      <c r="D181" s="66">
        <v>3618095037</v>
      </c>
      <c r="E181" s="73">
        <v>-1298480018</v>
      </c>
      <c r="F181" s="66">
        <v>5411247911</v>
      </c>
      <c r="G181" s="66">
        <v>4461999366.3000002</v>
      </c>
      <c r="H181" s="72">
        <v>949248544.70000005</v>
      </c>
      <c r="I181" s="66">
        <v>5829223328.25</v>
      </c>
      <c r="J181" s="66">
        <v>8070275999.9300003</v>
      </c>
      <c r="K181" s="73">
        <v>-2241052671.6799998</v>
      </c>
      <c r="L181" s="66">
        <v>22490781884.32</v>
      </c>
      <c r="M181" s="66">
        <v>19900497739.34</v>
      </c>
      <c r="N181" s="72">
        <v>2590284144.98</v>
      </c>
      <c r="O181" s="66">
        <v>36050868142.57</v>
      </c>
      <c r="P181" s="67">
        <v>969.28</v>
      </c>
    </row>
    <row r="182" spans="1:16" x14ac:dyDescent="0.2">
      <c r="A182" s="57">
        <v>164</v>
      </c>
      <c r="B182" s="71">
        <v>40339</v>
      </c>
      <c r="C182" s="66">
        <v>3010067271</v>
      </c>
      <c r="D182" s="66">
        <v>3003803912</v>
      </c>
      <c r="E182" s="72">
        <v>6263359</v>
      </c>
      <c r="F182" s="66">
        <v>5130919127.75</v>
      </c>
      <c r="G182" s="66">
        <v>4698367046.1700001</v>
      </c>
      <c r="H182" s="72">
        <v>432552081.57999998</v>
      </c>
      <c r="I182" s="66">
        <v>7821873075.4300003</v>
      </c>
      <c r="J182" s="66">
        <v>5083873824.96</v>
      </c>
      <c r="K182" s="72">
        <v>2737999250.4699998</v>
      </c>
      <c r="L182" s="66">
        <v>22191546962.970001</v>
      </c>
      <c r="M182" s="66">
        <v>25368361654.02</v>
      </c>
      <c r="N182" s="73">
        <v>-3176814691.0500002</v>
      </c>
      <c r="O182" s="66">
        <v>38154406437.150002</v>
      </c>
      <c r="P182" s="67">
        <v>979</v>
      </c>
    </row>
    <row r="183" spans="1:16" x14ac:dyDescent="0.2">
      <c r="A183" s="57">
        <v>165</v>
      </c>
      <c r="B183" s="71">
        <v>40369</v>
      </c>
      <c r="C183" s="66">
        <v>1856259883</v>
      </c>
      <c r="D183" s="66">
        <v>1705859914</v>
      </c>
      <c r="E183" s="72">
        <v>150399969</v>
      </c>
      <c r="F183" s="66">
        <v>4210163976.0999999</v>
      </c>
      <c r="G183" s="66">
        <v>4212949299.9099998</v>
      </c>
      <c r="H183" s="73">
        <v>-2785323.81</v>
      </c>
      <c r="I183" s="66">
        <v>5349896486.3800001</v>
      </c>
      <c r="J183" s="66">
        <v>5111116462.7600002</v>
      </c>
      <c r="K183" s="72">
        <v>238780023.62</v>
      </c>
      <c r="L183" s="66">
        <v>20267386529.07</v>
      </c>
      <c r="M183" s="66">
        <v>20653781197.880001</v>
      </c>
      <c r="N183" s="73">
        <v>-386394668.81</v>
      </c>
      <c r="O183" s="66">
        <v>31683706874.549999</v>
      </c>
      <c r="P183" s="67">
        <v>970.9</v>
      </c>
    </row>
    <row r="184" spans="1:16" x14ac:dyDescent="0.2">
      <c r="A184" s="57">
        <v>166</v>
      </c>
      <c r="B184" s="71">
        <v>40400</v>
      </c>
      <c r="C184" s="66">
        <v>1400235877</v>
      </c>
      <c r="D184" s="66">
        <v>2145623818</v>
      </c>
      <c r="E184" s="73">
        <v>-745387941</v>
      </c>
      <c r="F184" s="66">
        <v>2705447230.8000002</v>
      </c>
      <c r="G184" s="66">
        <v>3543602536.2800002</v>
      </c>
      <c r="H184" s="73">
        <v>-838155305.48000002</v>
      </c>
      <c r="I184" s="66">
        <v>7699162002.8199997</v>
      </c>
      <c r="J184" s="66">
        <v>4826736943.1499996</v>
      </c>
      <c r="K184" s="72">
        <v>2872425059.6700001</v>
      </c>
      <c r="L184" s="66">
        <v>16800284420.82</v>
      </c>
      <c r="M184" s="66">
        <v>18089166234.009998</v>
      </c>
      <c r="N184" s="73">
        <v>-1288881813.1900001</v>
      </c>
      <c r="O184" s="66">
        <v>28605129531.439999</v>
      </c>
      <c r="P184" s="67">
        <v>963.19</v>
      </c>
    </row>
    <row r="185" spans="1:16" x14ac:dyDescent="0.2">
      <c r="A185" s="57">
        <v>167</v>
      </c>
      <c r="B185" s="71">
        <v>40492</v>
      </c>
      <c r="C185" s="66">
        <v>2008523054</v>
      </c>
      <c r="D185" s="66">
        <v>1994444546</v>
      </c>
      <c r="E185" s="72">
        <v>14078508</v>
      </c>
      <c r="F185" s="66">
        <v>3769176478</v>
      </c>
      <c r="G185" s="66">
        <v>3121670641.6199999</v>
      </c>
      <c r="H185" s="72">
        <v>647505836.38</v>
      </c>
      <c r="I185" s="66">
        <v>5432547155.6599998</v>
      </c>
      <c r="J185" s="66">
        <v>4761060365.1000004</v>
      </c>
      <c r="K185" s="72">
        <v>671486790.55999994</v>
      </c>
      <c r="L185" s="66">
        <v>16124756967.129999</v>
      </c>
      <c r="M185" s="66">
        <v>17457828102.07</v>
      </c>
      <c r="N185" s="73">
        <v>-1333071134.9400001</v>
      </c>
      <c r="O185" s="66">
        <v>27335003654.790001</v>
      </c>
      <c r="P185" s="67">
        <v>977.85</v>
      </c>
    </row>
    <row r="186" spans="1:16" x14ac:dyDescent="0.2">
      <c r="A186" s="57">
        <v>168</v>
      </c>
      <c r="B186" s="71">
        <v>40522</v>
      </c>
      <c r="C186" s="66">
        <v>2847966526</v>
      </c>
      <c r="D186" s="66">
        <v>2808914591.75</v>
      </c>
      <c r="E186" s="72">
        <v>39051934.25</v>
      </c>
      <c r="F186" s="66">
        <v>3500262470.75</v>
      </c>
      <c r="G186" s="66">
        <v>3476955193.3000002</v>
      </c>
      <c r="H186" s="72">
        <v>23307277.449999999</v>
      </c>
      <c r="I186" s="66">
        <v>8857983150.0900002</v>
      </c>
      <c r="J186" s="66">
        <v>6484213095.2600002</v>
      </c>
      <c r="K186" s="72">
        <v>2373770054.8299999</v>
      </c>
      <c r="L186" s="66">
        <v>19164997156.529999</v>
      </c>
      <c r="M186" s="66">
        <v>21601126423.060001</v>
      </c>
      <c r="N186" s="73">
        <v>-2436129266.5300002</v>
      </c>
      <c r="O186" s="66">
        <v>34371209303.370003</v>
      </c>
      <c r="P186" s="67">
        <v>977.08</v>
      </c>
    </row>
    <row r="187" spans="1:16" x14ac:dyDescent="0.2">
      <c r="A187" s="57">
        <v>169</v>
      </c>
      <c r="B187" s="65" t="s">
        <v>210</v>
      </c>
      <c r="C187" s="66">
        <v>3038188337</v>
      </c>
      <c r="D187" s="66">
        <v>3349889000.9499998</v>
      </c>
      <c r="E187" s="73">
        <v>-311700663.94999999</v>
      </c>
      <c r="F187" s="66">
        <v>6164232125.9499998</v>
      </c>
      <c r="G187" s="66">
        <v>5114647969.5</v>
      </c>
      <c r="H187" s="72">
        <v>1049584156.45</v>
      </c>
      <c r="I187" s="66">
        <v>8823239452.1100006</v>
      </c>
      <c r="J187" s="66">
        <v>8250452069.4399996</v>
      </c>
      <c r="K187" s="72">
        <v>572787382.66999996</v>
      </c>
      <c r="L187" s="66">
        <v>23398107198.580002</v>
      </c>
      <c r="M187" s="66">
        <v>24708778073.75</v>
      </c>
      <c r="N187" s="73">
        <v>-1310670875.1700001</v>
      </c>
      <c r="O187" s="66">
        <v>41423767113.639999</v>
      </c>
      <c r="P187" s="67">
        <v>992.6</v>
      </c>
    </row>
    <row r="188" spans="1:16" x14ac:dyDescent="0.2">
      <c r="A188" s="57">
        <v>170</v>
      </c>
      <c r="B188" s="65" t="s">
        <v>211</v>
      </c>
      <c r="C188" s="66">
        <v>6244482391</v>
      </c>
      <c r="D188" s="66">
        <v>7139115613.1700001</v>
      </c>
      <c r="E188" s="73">
        <v>-894633222.16999996</v>
      </c>
      <c r="F188" s="66">
        <v>5006409578.7700005</v>
      </c>
      <c r="G188" s="66">
        <v>5047418169.1199999</v>
      </c>
      <c r="H188" s="73">
        <v>-41008590.350000001</v>
      </c>
      <c r="I188" s="66">
        <v>9730357748.2299995</v>
      </c>
      <c r="J188" s="66">
        <v>5696344045.7200003</v>
      </c>
      <c r="K188" s="72">
        <v>4034013702.5100002</v>
      </c>
      <c r="L188" s="66">
        <v>26418640823.91</v>
      </c>
      <c r="M188" s="66">
        <v>29517012713.900002</v>
      </c>
      <c r="N188" s="73">
        <v>-3098371889.9899998</v>
      </c>
      <c r="O188" s="66">
        <v>47399890541.910004</v>
      </c>
      <c r="P188" s="67">
        <v>993.72</v>
      </c>
    </row>
    <row r="189" spans="1:16" x14ac:dyDescent="0.2">
      <c r="A189" s="57">
        <v>171</v>
      </c>
      <c r="B189" s="65" t="s">
        <v>212</v>
      </c>
      <c r="C189" s="66">
        <v>4033619032</v>
      </c>
      <c r="D189" s="66">
        <v>3751763974.9000001</v>
      </c>
      <c r="E189" s="72">
        <v>281855057.10000002</v>
      </c>
      <c r="F189" s="66">
        <v>3801507021.6500001</v>
      </c>
      <c r="G189" s="66">
        <v>3816343641.5999999</v>
      </c>
      <c r="H189" s="73">
        <v>-14836619.949999999</v>
      </c>
      <c r="I189" s="66">
        <v>7456759265.9799995</v>
      </c>
      <c r="J189" s="66">
        <v>6478032380.8800001</v>
      </c>
      <c r="K189" s="72">
        <v>978726885.10000002</v>
      </c>
      <c r="L189" s="66">
        <v>20243605879.77</v>
      </c>
      <c r="M189" s="66">
        <v>21489351202.02</v>
      </c>
      <c r="N189" s="73">
        <v>-1245745322.25</v>
      </c>
      <c r="O189" s="66">
        <v>35535491199.400002</v>
      </c>
      <c r="P189" s="67">
        <v>997.15</v>
      </c>
    </row>
    <row r="190" spans="1:16" x14ac:dyDescent="0.2">
      <c r="A190" s="57">
        <v>172</v>
      </c>
      <c r="B190" s="65" t="s">
        <v>213</v>
      </c>
      <c r="C190" s="66">
        <v>1859385958</v>
      </c>
      <c r="D190" s="66">
        <v>2816357108.7800002</v>
      </c>
      <c r="E190" s="73">
        <v>-956971150.77999997</v>
      </c>
      <c r="F190" s="66">
        <v>3575147231</v>
      </c>
      <c r="G190" s="66">
        <v>3991961162.6700001</v>
      </c>
      <c r="H190" s="73">
        <v>-416813931.67000002</v>
      </c>
      <c r="I190" s="66">
        <v>4926866648.04</v>
      </c>
      <c r="J190" s="66">
        <v>5468108644.0699997</v>
      </c>
      <c r="K190" s="73">
        <v>-541241996.02999997</v>
      </c>
      <c r="L190" s="66">
        <v>21000656256.099998</v>
      </c>
      <c r="M190" s="66">
        <v>19085629177.619999</v>
      </c>
      <c r="N190" s="72">
        <v>1915027078.48</v>
      </c>
      <c r="O190" s="66">
        <v>31362056093.139999</v>
      </c>
      <c r="P190" s="67">
        <v>984.03</v>
      </c>
    </row>
    <row r="191" spans="1:16" x14ac:dyDescent="0.2">
      <c r="A191" s="57">
        <v>173</v>
      </c>
      <c r="B191" s="65" t="s">
        <v>214</v>
      </c>
      <c r="C191" s="66">
        <v>1590401183</v>
      </c>
      <c r="D191" s="66">
        <v>2694540436.25</v>
      </c>
      <c r="E191" s="73">
        <v>-1104139253.25</v>
      </c>
      <c r="F191" s="66">
        <v>2782309111</v>
      </c>
      <c r="G191" s="66">
        <v>2726646182</v>
      </c>
      <c r="H191" s="72">
        <v>55662929</v>
      </c>
      <c r="I191" s="66">
        <v>5247942310.0299997</v>
      </c>
      <c r="J191" s="66">
        <v>4469719774.3400002</v>
      </c>
      <c r="K191" s="72">
        <v>778222535.69000006</v>
      </c>
      <c r="L191" s="66">
        <v>18209375482.419998</v>
      </c>
      <c r="M191" s="66">
        <v>17939121693.860001</v>
      </c>
      <c r="N191" s="72">
        <v>270253788.56</v>
      </c>
      <c r="O191" s="66">
        <v>27830028086.450001</v>
      </c>
      <c r="P191" s="67">
        <v>989.27</v>
      </c>
    </row>
    <row r="192" spans="1:16" x14ac:dyDescent="0.2">
      <c r="A192" s="57">
        <v>174</v>
      </c>
      <c r="B192" s="65" t="s">
        <v>215</v>
      </c>
      <c r="C192" s="66">
        <v>1884740046</v>
      </c>
      <c r="D192" s="66">
        <v>1493210569.6800001</v>
      </c>
      <c r="E192" s="72">
        <v>391529476.31999999</v>
      </c>
      <c r="F192" s="66">
        <v>3130207633.7600002</v>
      </c>
      <c r="G192" s="66">
        <v>3347587496.7600002</v>
      </c>
      <c r="H192" s="73">
        <v>-217379863</v>
      </c>
      <c r="I192" s="66">
        <v>4058170924</v>
      </c>
      <c r="J192" s="66">
        <v>5114577589.4499998</v>
      </c>
      <c r="K192" s="73">
        <v>-1056406665.45</v>
      </c>
      <c r="L192" s="66">
        <v>17546571235.040001</v>
      </c>
      <c r="M192" s="66">
        <v>16664314182.91</v>
      </c>
      <c r="N192" s="72">
        <v>882257052.13</v>
      </c>
      <c r="O192" s="66">
        <v>26619689838.799999</v>
      </c>
      <c r="P192" s="67">
        <v>988.11</v>
      </c>
    </row>
    <row r="193" spans="1:16" x14ac:dyDescent="0.2">
      <c r="A193" s="57">
        <v>175</v>
      </c>
      <c r="B193" s="65" t="s">
        <v>216</v>
      </c>
      <c r="C193" s="66">
        <v>2475140061</v>
      </c>
      <c r="D193" s="66">
        <v>1882132245.2</v>
      </c>
      <c r="E193" s="72">
        <v>593007815.79999995</v>
      </c>
      <c r="F193" s="66">
        <v>3318831133</v>
      </c>
      <c r="G193" s="66">
        <v>3076680679</v>
      </c>
      <c r="H193" s="72">
        <v>242150454</v>
      </c>
      <c r="I193" s="66">
        <v>4758654515.1899996</v>
      </c>
      <c r="J193" s="66">
        <v>5477112731.8999996</v>
      </c>
      <c r="K193" s="73">
        <v>-718458216.71000004</v>
      </c>
      <c r="L193" s="66">
        <v>21147263360.369999</v>
      </c>
      <c r="M193" s="66">
        <v>21263963413.459999</v>
      </c>
      <c r="N193" s="73">
        <v>-116700053.09</v>
      </c>
      <c r="O193" s="66">
        <v>31699889069.560001</v>
      </c>
      <c r="P193" s="67">
        <v>988.8</v>
      </c>
    </row>
    <row r="194" spans="1:16" x14ac:dyDescent="0.2">
      <c r="A194" s="57">
        <v>176</v>
      </c>
      <c r="B194" s="65" t="s">
        <v>217</v>
      </c>
      <c r="C194" s="66">
        <v>1803553509</v>
      </c>
      <c r="D194" s="66">
        <v>1408527821.9000001</v>
      </c>
      <c r="E194" s="72">
        <v>395025687.10000002</v>
      </c>
      <c r="F194" s="66">
        <v>2961947365.3200002</v>
      </c>
      <c r="G194" s="66">
        <v>3718041729.1999998</v>
      </c>
      <c r="H194" s="73">
        <v>-756094363.88</v>
      </c>
      <c r="I194" s="66">
        <v>5779176550.5500002</v>
      </c>
      <c r="J194" s="66">
        <v>4194950011.77</v>
      </c>
      <c r="K194" s="72">
        <v>1584226538.78</v>
      </c>
      <c r="L194" s="66">
        <v>19077977772.360001</v>
      </c>
      <c r="M194" s="66">
        <v>20301135634.360001</v>
      </c>
      <c r="N194" s="73">
        <v>-1223157862</v>
      </c>
      <c r="O194" s="66">
        <v>29622655197.23</v>
      </c>
      <c r="P194" s="67">
        <v>992.24</v>
      </c>
    </row>
    <row r="195" spans="1:16" x14ac:dyDescent="0.2">
      <c r="A195" s="57">
        <v>177</v>
      </c>
      <c r="B195" s="65" t="s">
        <v>218</v>
      </c>
      <c r="C195" s="66">
        <v>1196311735</v>
      </c>
      <c r="D195" s="66">
        <v>2660794951.4499998</v>
      </c>
      <c r="E195" s="73">
        <v>-1464483216.45</v>
      </c>
      <c r="F195" s="66">
        <v>4313404052.75</v>
      </c>
      <c r="G195" s="66">
        <v>3438746859.5</v>
      </c>
      <c r="H195" s="72">
        <v>874657193.25</v>
      </c>
      <c r="I195" s="66">
        <v>6083334312.1999998</v>
      </c>
      <c r="J195" s="66">
        <v>6570890597.1199999</v>
      </c>
      <c r="K195" s="73">
        <v>-487556284.92000002</v>
      </c>
      <c r="L195" s="66">
        <v>22648729669.529999</v>
      </c>
      <c r="M195" s="66">
        <v>21571347361.41</v>
      </c>
      <c r="N195" s="72">
        <v>1077382308.1199999</v>
      </c>
      <c r="O195" s="66">
        <v>34241779769.48</v>
      </c>
      <c r="P195" s="67">
        <v>996.04</v>
      </c>
    </row>
    <row r="196" spans="1:16" x14ac:dyDescent="0.2">
      <c r="A196" s="57">
        <v>178</v>
      </c>
      <c r="B196" s="65" t="s">
        <v>219</v>
      </c>
      <c r="C196" s="66">
        <v>1855557034</v>
      </c>
      <c r="D196" s="66">
        <v>2274776784</v>
      </c>
      <c r="E196" s="73">
        <v>-419219750</v>
      </c>
      <c r="F196" s="66">
        <v>3061119184.0300002</v>
      </c>
      <c r="G196" s="66">
        <v>4428205802.2299995</v>
      </c>
      <c r="H196" s="73">
        <v>-1367086618.2</v>
      </c>
      <c r="I196" s="66">
        <v>5332191459.4399996</v>
      </c>
      <c r="J196" s="66">
        <v>5475052517.1599998</v>
      </c>
      <c r="K196" s="73">
        <v>-142861057.72</v>
      </c>
      <c r="L196" s="66">
        <v>21885849977.529999</v>
      </c>
      <c r="M196" s="66">
        <v>19956682551.610001</v>
      </c>
      <c r="N196" s="72">
        <v>1929167425.9200001</v>
      </c>
      <c r="O196" s="66">
        <v>32134717655</v>
      </c>
      <c r="P196" s="67">
        <v>983.96</v>
      </c>
    </row>
    <row r="197" spans="1:16" x14ac:dyDescent="0.2">
      <c r="A197" s="57">
        <v>179</v>
      </c>
      <c r="B197" s="65" t="s">
        <v>220</v>
      </c>
      <c r="C197" s="66">
        <v>1244689670</v>
      </c>
      <c r="D197" s="66">
        <v>1966597988.55</v>
      </c>
      <c r="E197" s="73">
        <v>-721908318.54999995</v>
      </c>
      <c r="F197" s="66">
        <v>3109098522</v>
      </c>
      <c r="G197" s="66">
        <v>3571042859.6399999</v>
      </c>
      <c r="H197" s="73">
        <v>-461944337.63999999</v>
      </c>
      <c r="I197" s="66">
        <v>5257582705.1999998</v>
      </c>
      <c r="J197" s="66">
        <v>5949700273.3500004</v>
      </c>
      <c r="K197" s="73">
        <v>-692117568.14999998</v>
      </c>
      <c r="L197" s="66">
        <v>18674253781.93</v>
      </c>
      <c r="M197" s="66">
        <v>16798283557.6</v>
      </c>
      <c r="N197" s="72">
        <v>1875970224.3299999</v>
      </c>
      <c r="O197" s="66">
        <v>28285624679.130001</v>
      </c>
      <c r="P197" s="67">
        <v>987.23</v>
      </c>
    </row>
    <row r="198" spans="1:16" x14ac:dyDescent="0.2">
      <c r="A198" s="57">
        <v>180</v>
      </c>
      <c r="B198" s="65" t="s">
        <v>221</v>
      </c>
      <c r="C198" s="66">
        <v>2249179696</v>
      </c>
      <c r="D198" s="66">
        <v>2571152931.1999998</v>
      </c>
      <c r="E198" s="73">
        <v>-321973235.19999999</v>
      </c>
      <c r="F198" s="66">
        <v>3237627062.6999998</v>
      </c>
      <c r="G198" s="66">
        <v>3370125888.0999999</v>
      </c>
      <c r="H198" s="73">
        <v>-132498825.40000001</v>
      </c>
      <c r="I198" s="66">
        <v>6369245902.5200005</v>
      </c>
      <c r="J198" s="66">
        <v>6089994696.2299995</v>
      </c>
      <c r="K198" s="72">
        <v>279251206.29000002</v>
      </c>
      <c r="L198" s="66">
        <v>20362953499.490002</v>
      </c>
      <c r="M198" s="66">
        <v>20187732645.18</v>
      </c>
      <c r="N198" s="72">
        <v>175220854.31</v>
      </c>
      <c r="O198" s="66">
        <v>32219006160.709999</v>
      </c>
      <c r="P198" s="67">
        <v>984.46</v>
      </c>
    </row>
    <row r="199" spans="1:16" x14ac:dyDescent="0.2">
      <c r="A199" s="57">
        <v>181</v>
      </c>
      <c r="B199" s="71">
        <v>40189</v>
      </c>
      <c r="C199" s="66">
        <v>4165593644</v>
      </c>
      <c r="D199" s="66">
        <v>1882804339.2</v>
      </c>
      <c r="E199" s="72">
        <v>2282789304.8000002</v>
      </c>
      <c r="F199" s="66">
        <v>5465230909</v>
      </c>
      <c r="G199" s="66">
        <v>4415270878</v>
      </c>
      <c r="H199" s="72">
        <v>1049960031</v>
      </c>
      <c r="I199" s="66">
        <v>6249315099.1599998</v>
      </c>
      <c r="J199" s="66">
        <v>7000522094.4700003</v>
      </c>
      <c r="K199" s="73">
        <v>-751206995.30999994</v>
      </c>
      <c r="L199" s="66">
        <v>23962970081.139999</v>
      </c>
      <c r="M199" s="66">
        <v>26544512421.630001</v>
      </c>
      <c r="N199" s="73">
        <v>-2581542340.4899998</v>
      </c>
      <c r="O199" s="66">
        <v>39843109733.300003</v>
      </c>
      <c r="P199" s="66">
        <v>1003.24</v>
      </c>
    </row>
    <row r="200" spans="1:16" x14ac:dyDescent="0.2">
      <c r="A200" s="57">
        <v>182</v>
      </c>
      <c r="B200" s="71">
        <v>40220</v>
      </c>
      <c r="C200" s="66">
        <v>4427561197</v>
      </c>
      <c r="D200" s="66">
        <v>2930218433.6999998</v>
      </c>
      <c r="E200" s="72">
        <v>1497342763.3</v>
      </c>
      <c r="F200" s="66">
        <v>4429265507.1000004</v>
      </c>
      <c r="G200" s="66">
        <v>4239984663.5999999</v>
      </c>
      <c r="H200" s="72">
        <v>189280843.5</v>
      </c>
      <c r="I200" s="66">
        <v>4471334658.8000002</v>
      </c>
      <c r="J200" s="66">
        <v>5037783833.8599997</v>
      </c>
      <c r="K200" s="73">
        <v>-566449175.05999994</v>
      </c>
      <c r="L200" s="66">
        <v>24826909030.740002</v>
      </c>
      <c r="M200" s="66">
        <v>25947083462.48</v>
      </c>
      <c r="N200" s="73">
        <v>-1120174431.74</v>
      </c>
      <c r="O200" s="66">
        <v>38155070393.639999</v>
      </c>
      <c r="P200" s="66">
        <v>1005.58</v>
      </c>
    </row>
    <row r="201" spans="1:16" x14ac:dyDescent="0.2">
      <c r="A201" s="57">
        <v>183</v>
      </c>
      <c r="B201" s="71">
        <v>40248</v>
      </c>
      <c r="C201" s="66">
        <v>4569252074</v>
      </c>
      <c r="D201" s="66">
        <v>3727762617.6999998</v>
      </c>
      <c r="E201" s="72">
        <v>841489456.29999995</v>
      </c>
      <c r="F201" s="66">
        <v>5887845591</v>
      </c>
      <c r="G201" s="66">
        <v>6001419375.5600004</v>
      </c>
      <c r="H201" s="73">
        <v>-113573784.56</v>
      </c>
      <c r="I201" s="66">
        <v>7770400847.0799999</v>
      </c>
      <c r="J201" s="66">
        <v>6001035141.0299997</v>
      </c>
      <c r="K201" s="72">
        <v>1769365706.05</v>
      </c>
      <c r="L201" s="66">
        <v>32673201836.59</v>
      </c>
      <c r="M201" s="66">
        <v>35170483214.379997</v>
      </c>
      <c r="N201" s="73">
        <v>-2497281377.79</v>
      </c>
      <c r="O201" s="66">
        <v>50900700348.669998</v>
      </c>
      <c r="P201" s="66">
        <v>1014.2</v>
      </c>
    </row>
    <row r="202" spans="1:16" x14ac:dyDescent="0.2">
      <c r="A202" s="57">
        <v>184</v>
      </c>
      <c r="B202" s="71">
        <v>40279</v>
      </c>
      <c r="C202" s="66">
        <v>6035602851</v>
      </c>
      <c r="D202" s="66">
        <v>3414341823.5</v>
      </c>
      <c r="E202" s="72">
        <v>2621261027.5</v>
      </c>
      <c r="F202" s="66">
        <v>6650424376</v>
      </c>
      <c r="G202" s="66">
        <v>6806413951.8800001</v>
      </c>
      <c r="H202" s="73">
        <v>-155989575.88</v>
      </c>
      <c r="I202" s="66">
        <v>7030141004.2700005</v>
      </c>
      <c r="J202" s="66">
        <v>6290410593.4300003</v>
      </c>
      <c r="K202" s="72">
        <v>739730410.84000003</v>
      </c>
      <c r="L202" s="66">
        <v>34308336064.290001</v>
      </c>
      <c r="M202" s="66">
        <v>37513337926.75</v>
      </c>
      <c r="N202" s="73">
        <v>-3205001862.46</v>
      </c>
      <c r="O202" s="66">
        <v>54024504295.559998</v>
      </c>
      <c r="P202" s="66">
        <v>1031.6099999999999</v>
      </c>
    </row>
    <row r="203" spans="1:16" x14ac:dyDescent="0.2">
      <c r="A203" s="57">
        <v>185</v>
      </c>
      <c r="B203" s="71">
        <v>40309</v>
      </c>
      <c r="C203" s="66">
        <v>4709122200</v>
      </c>
      <c r="D203" s="66">
        <v>3832528637.0599999</v>
      </c>
      <c r="E203" s="72">
        <v>876593562.94000006</v>
      </c>
      <c r="F203" s="66">
        <v>6714306406</v>
      </c>
      <c r="G203" s="66">
        <v>6567959589.8999996</v>
      </c>
      <c r="H203" s="72">
        <v>146346816.09999999</v>
      </c>
      <c r="I203" s="66">
        <v>8489036125.54</v>
      </c>
      <c r="J203" s="66">
        <v>6621010252.1000004</v>
      </c>
      <c r="K203" s="72">
        <v>1868025873.4400001</v>
      </c>
      <c r="L203" s="66">
        <v>37716101326.25</v>
      </c>
      <c r="M203" s="66">
        <v>40607067578.730003</v>
      </c>
      <c r="N203" s="73">
        <v>-2890966252.48</v>
      </c>
      <c r="O203" s="66">
        <v>57628566057.790001</v>
      </c>
      <c r="P203" s="66">
        <v>1040.45</v>
      </c>
    </row>
    <row r="204" spans="1:16" x14ac:dyDescent="0.2">
      <c r="A204" s="57">
        <v>186</v>
      </c>
      <c r="B204" s="71">
        <v>40401</v>
      </c>
      <c r="C204" s="66">
        <v>2722399315</v>
      </c>
      <c r="D204" s="66">
        <v>2073673213</v>
      </c>
      <c r="E204" s="72">
        <v>648726102</v>
      </c>
      <c r="F204" s="66">
        <v>5666070741.0799999</v>
      </c>
      <c r="G204" s="66">
        <v>5743005672.0100002</v>
      </c>
      <c r="H204" s="73">
        <v>-76934930.930000007</v>
      </c>
      <c r="I204" s="66">
        <v>5184189317.8199997</v>
      </c>
      <c r="J204" s="66">
        <v>5153962461.6199999</v>
      </c>
      <c r="K204" s="72">
        <v>30226856.199999999</v>
      </c>
      <c r="L204" s="66">
        <v>29600367488.349998</v>
      </c>
      <c r="M204" s="66">
        <v>30202385515.619999</v>
      </c>
      <c r="N204" s="73">
        <v>-602018027.26999998</v>
      </c>
      <c r="O204" s="66">
        <v>43173026862.25</v>
      </c>
      <c r="P204" s="66">
        <v>1049.79</v>
      </c>
    </row>
    <row r="205" spans="1:16" x14ac:dyDescent="0.2">
      <c r="A205" s="57">
        <v>187</v>
      </c>
      <c r="B205" s="71">
        <v>40432</v>
      </c>
      <c r="C205" s="66">
        <v>2155844552</v>
      </c>
      <c r="D205" s="66">
        <v>3495172579.0599999</v>
      </c>
      <c r="E205" s="73">
        <v>-1339328027.0599999</v>
      </c>
      <c r="F205" s="66">
        <v>6306755445</v>
      </c>
      <c r="G205" s="66">
        <v>5077008725.25</v>
      </c>
      <c r="H205" s="72">
        <v>1229746719.75</v>
      </c>
      <c r="I205" s="66">
        <v>4528626014.25</v>
      </c>
      <c r="J205" s="66">
        <v>4527597619.0799999</v>
      </c>
      <c r="K205" s="72">
        <v>1028395.17</v>
      </c>
      <c r="L205" s="66">
        <v>30342182782.25</v>
      </c>
      <c r="M205" s="66">
        <v>30233629870.110001</v>
      </c>
      <c r="N205" s="72">
        <v>108552912.14</v>
      </c>
      <c r="O205" s="66">
        <v>43333408793.5</v>
      </c>
      <c r="P205" s="66">
        <v>1047.55</v>
      </c>
    </row>
    <row r="206" spans="1:16" x14ac:dyDescent="0.2">
      <c r="A206" s="57">
        <v>188</v>
      </c>
      <c r="B206" s="71">
        <v>40462</v>
      </c>
      <c r="C206" s="66">
        <v>2255242206</v>
      </c>
      <c r="D206" s="66">
        <v>2939954457.5999999</v>
      </c>
      <c r="E206" s="73">
        <v>-684712251.60000002</v>
      </c>
      <c r="F206" s="66">
        <v>6017791344.25</v>
      </c>
      <c r="G206" s="66">
        <v>6073042168.75</v>
      </c>
      <c r="H206" s="73">
        <v>-55250824.5</v>
      </c>
      <c r="I206" s="66">
        <v>8104227155.8599997</v>
      </c>
      <c r="J206" s="66">
        <v>8196488755.3800001</v>
      </c>
      <c r="K206" s="73">
        <v>-92261599.519999996</v>
      </c>
      <c r="L206" s="66">
        <v>40748740675.230003</v>
      </c>
      <c r="M206" s="66">
        <v>39916515999.610001</v>
      </c>
      <c r="N206" s="72">
        <v>832224675.62</v>
      </c>
      <c r="O206" s="66">
        <v>57126001381.339996</v>
      </c>
      <c r="P206" s="66">
        <v>1042.28</v>
      </c>
    </row>
    <row r="207" spans="1:16" x14ac:dyDescent="0.2">
      <c r="A207" s="57">
        <v>189</v>
      </c>
      <c r="B207" s="71">
        <v>40493</v>
      </c>
      <c r="C207" s="66">
        <v>1570848510</v>
      </c>
      <c r="D207" s="66">
        <v>2738402188</v>
      </c>
      <c r="E207" s="73">
        <v>-1167553678</v>
      </c>
      <c r="F207" s="66">
        <v>4084432639</v>
      </c>
      <c r="G207" s="66">
        <v>4552435080.25</v>
      </c>
      <c r="H207" s="73">
        <v>-468002441.25</v>
      </c>
      <c r="I207" s="66">
        <v>5141814734.3800001</v>
      </c>
      <c r="J207" s="66">
        <v>6582203829.0500002</v>
      </c>
      <c r="K207" s="73">
        <v>-1440389094.6700001</v>
      </c>
      <c r="L207" s="66">
        <v>29299954596.240002</v>
      </c>
      <c r="M207" s="66">
        <v>26224009382.32</v>
      </c>
      <c r="N207" s="72">
        <v>3075945213.9200001</v>
      </c>
      <c r="O207" s="66">
        <v>40097050479.620003</v>
      </c>
      <c r="P207" s="66">
        <v>1029.8599999999999</v>
      </c>
    </row>
    <row r="208" spans="1:16" x14ac:dyDescent="0.2">
      <c r="A208" s="57">
        <v>190</v>
      </c>
      <c r="B208" s="71">
        <v>40523</v>
      </c>
      <c r="C208" s="66">
        <v>2529122679</v>
      </c>
      <c r="D208" s="66">
        <v>3392350358.4000001</v>
      </c>
      <c r="E208" s="73">
        <v>-863227679.39999998</v>
      </c>
      <c r="F208" s="66">
        <v>5433857854</v>
      </c>
      <c r="G208" s="66">
        <v>6175087273</v>
      </c>
      <c r="H208" s="73">
        <v>-741229419</v>
      </c>
      <c r="I208" s="66">
        <v>5553541790.3500004</v>
      </c>
      <c r="J208" s="66">
        <v>6841329131.5799999</v>
      </c>
      <c r="K208" s="73">
        <v>-1287787341.23</v>
      </c>
      <c r="L208" s="66">
        <v>34901686006.220001</v>
      </c>
      <c r="M208" s="66">
        <v>32009441566.59</v>
      </c>
      <c r="N208" s="72">
        <v>2892244439.6300001</v>
      </c>
      <c r="O208" s="66">
        <v>48418208329.57</v>
      </c>
      <c r="P208" s="66">
        <v>1018.86</v>
      </c>
    </row>
    <row r="209" spans="1:16" x14ac:dyDescent="0.2">
      <c r="A209" s="57">
        <v>191</v>
      </c>
      <c r="B209" s="65" t="s">
        <v>222</v>
      </c>
      <c r="C209" s="66">
        <v>1883788467</v>
      </c>
      <c r="D209" s="66">
        <v>1309307720.1800001</v>
      </c>
      <c r="E209" s="72">
        <v>574480746.82000005</v>
      </c>
      <c r="F209" s="66">
        <v>4385917906</v>
      </c>
      <c r="G209" s="66">
        <v>3832321425.75</v>
      </c>
      <c r="H209" s="72">
        <v>553596480.25</v>
      </c>
      <c r="I209" s="66">
        <v>3418548458.4499998</v>
      </c>
      <c r="J209" s="66">
        <v>5948453203.8500004</v>
      </c>
      <c r="K209" s="73">
        <v>-2529904745.4000001</v>
      </c>
      <c r="L209" s="66">
        <v>24383887190.18</v>
      </c>
      <c r="M209" s="66">
        <v>22982059671.849998</v>
      </c>
      <c r="N209" s="72">
        <v>1401827518.3299999</v>
      </c>
      <c r="O209" s="66">
        <v>34072142021.630001</v>
      </c>
      <c r="P209" s="66">
        <v>1029.1400000000001</v>
      </c>
    </row>
    <row r="210" spans="1:16" x14ac:dyDescent="0.2">
      <c r="A210" s="57">
        <v>192</v>
      </c>
      <c r="B210" s="65" t="s">
        <v>223</v>
      </c>
      <c r="C210" s="66">
        <v>2310451293.25</v>
      </c>
      <c r="D210" s="66">
        <v>2919876017</v>
      </c>
      <c r="E210" s="73">
        <v>-609424723.75</v>
      </c>
      <c r="F210" s="66">
        <v>5988621556</v>
      </c>
      <c r="G210" s="66">
        <v>6538878121.8900003</v>
      </c>
      <c r="H210" s="73">
        <v>-550256565.88999999</v>
      </c>
      <c r="I210" s="66">
        <v>4813977539.6599998</v>
      </c>
      <c r="J210" s="66">
        <v>5515762859.7200003</v>
      </c>
      <c r="K210" s="73">
        <v>-701785320.05999994</v>
      </c>
      <c r="L210" s="66">
        <v>33030198595.560001</v>
      </c>
      <c r="M210" s="66">
        <v>31168731985.860001</v>
      </c>
      <c r="N210" s="72">
        <v>1861466609.7</v>
      </c>
      <c r="O210" s="66">
        <v>46143248984.470001</v>
      </c>
      <c r="P210" s="66">
        <v>1000.73</v>
      </c>
    </row>
    <row r="211" spans="1:16" x14ac:dyDescent="0.2">
      <c r="A211" s="57">
        <v>193</v>
      </c>
      <c r="B211" s="65" t="s">
        <v>224</v>
      </c>
      <c r="C211" s="66">
        <v>1660928956.26</v>
      </c>
      <c r="D211" s="66">
        <v>3442508975.75</v>
      </c>
      <c r="E211" s="73">
        <v>-1781580019.49</v>
      </c>
      <c r="F211" s="66">
        <v>6080946577</v>
      </c>
      <c r="G211" s="66">
        <v>5800945720.2600002</v>
      </c>
      <c r="H211" s="72">
        <v>280000856.74000001</v>
      </c>
      <c r="I211" s="66">
        <v>2956943418.98</v>
      </c>
      <c r="J211" s="66">
        <v>6415826471.8400002</v>
      </c>
      <c r="K211" s="73">
        <v>-3458883052.8600001</v>
      </c>
      <c r="L211" s="66">
        <v>28658581960.68</v>
      </c>
      <c r="M211" s="66">
        <v>23698119745.07</v>
      </c>
      <c r="N211" s="72">
        <v>4960462215.6099997</v>
      </c>
      <c r="O211" s="66">
        <v>39357400912.919998</v>
      </c>
      <c r="P211" s="67">
        <v>990.13</v>
      </c>
    </row>
    <row r="212" spans="1:16" x14ac:dyDescent="0.2">
      <c r="A212" s="57">
        <v>194</v>
      </c>
      <c r="B212" s="65" t="s">
        <v>225</v>
      </c>
      <c r="C212" s="66">
        <v>2370306197</v>
      </c>
      <c r="D212" s="66">
        <v>1158907328</v>
      </c>
      <c r="E212" s="72">
        <v>1211398869</v>
      </c>
      <c r="F212" s="66">
        <v>4627900996</v>
      </c>
      <c r="G212" s="66">
        <v>5148251673.6499996</v>
      </c>
      <c r="H212" s="73">
        <v>-520350677.64999998</v>
      </c>
      <c r="I212" s="66">
        <v>4378786027.79</v>
      </c>
      <c r="J212" s="66">
        <v>4226023646.25</v>
      </c>
      <c r="K212" s="72">
        <v>152762381.53999999</v>
      </c>
      <c r="L212" s="66">
        <v>19629804038.68</v>
      </c>
      <c r="M212" s="66">
        <v>20473614611.57</v>
      </c>
      <c r="N212" s="73">
        <v>-843810572.88999999</v>
      </c>
      <c r="O212" s="66">
        <v>31006797259.470001</v>
      </c>
      <c r="P212" s="66">
        <v>1004.72</v>
      </c>
    </row>
    <row r="213" spans="1:16" x14ac:dyDescent="0.2">
      <c r="A213" s="57">
        <v>195</v>
      </c>
      <c r="B213" s="65" t="s">
        <v>226</v>
      </c>
      <c r="C213" s="66">
        <v>5063710639</v>
      </c>
      <c r="D213" s="66">
        <v>1607840987</v>
      </c>
      <c r="E213" s="72">
        <v>3455869652</v>
      </c>
      <c r="F213" s="66">
        <v>3426620867</v>
      </c>
      <c r="G213" s="66">
        <v>4212008433.25</v>
      </c>
      <c r="H213" s="73">
        <v>-785387566.25</v>
      </c>
      <c r="I213" s="66">
        <v>10889828717.66</v>
      </c>
      <c r="J213" s="66">
        <v>5301817443.3999996</v>
      </c>
      <c r="K213" s="72">
        <v>5588011274.2600002</v>
      </c>
      <c r="L213" s="66">
        <v>22663595296.59</v>
      </c>
      <c r="M213" s="66">
        <v>30922088656.599998</v>
      </c>
      <c r="N213" s="73">
        <v>-8258493360.0100002</v>
      </c>
      <c r="O213" s="66">
        <v>42043755520.25</v>
      </c>
      <c r="P213" s="66">
        <v>1008.77</v>
      </c>
    </row>
    <row r="214" spans="1:16" x14ac:dyDescent="0.2">
      <c r="A214" s="57">
        <v>196</v>
      </c>
      <c r="B214" s="65" t="s">
        <v>227</v>
      </c>
      <c r="C214" s="66">
        <v>2351634166</v>
      </c>
      <c r="D214" s="66">
        <v>1824109603.05</v>
      </c>
      <c r="E214" s="72">
        <v>527524562.94999999</v>
      </c>
      <c r="F214" s="66">
        <v>3411775940</v>
      </c>
      <c r="G214" s="66">
        <v>2955510460.8000002</v>
      </c>
      <c r="H214" s="72">
        <v>456265479.19999999</v>
      </c>
      <c r="I214" s="66">
        <v>4122038356.25</v>
      </c>
      <c r="J214" s="66">
        <v>4083427564.2399998</v>
      </c>
      <c r="K214" s="72">
        <v>38610792.009999998</v>
      </c>
      <c r="L214" s="66">
        <v>21143074597.259998</v>
      </c>
      <c r="M214" s="66">
        <v>22165475431.419998</v>
      </c>
      <c r="N214" s="73">
        <v>-1022400834.16</v>
      </c>
      <c r="O214" s="66">
        <v>31028523059.509998</v>
      </c>
      <c r="P214" s="66">
        <v>1019.19</v>
      </c>
    </row>
    <row r="215" spans="1:16" x14ac:dyDescent="0.2">
      <c r="A215" s="57">
        <v>197</v>
      </c>
      <c r="B215" s="65" t="s">
        <v>228</v>
      </c>
      <c r="C215" s="66">
        <v>4270602608</v>
      </c>
      <c r="D215" s="66">
        <v>2567096029.4400001</v>
      </c>
      <c r="E215" s="72">
        <v>1703506578.5599999</v>
      </c>
      <c r="F215" s="66">
        <v>4259113723.5</v>
      </c>
      <c r="G215" s="66">
        <v>4576992747.8500004</v>
      </c>
      <c r="H215" s="73">
        <v>-317879024.35000002</v>
      </c>
      <c r="I215" s="66">
        <v>5275824159.9099998</v>
      </c>
      <c r="J215" s="66">
        <v>7199756325.9499998</v>
      </c>
      <c r="K215" s="73">
        <v>-1923932166.04</v>
      </c>
      <c r="L215" s="66">
        <v>23265019022.27</v>
      </c>
      <c r="M215" s="66">
        <v>22726714410.439999</v>
      </c>
      <c r="N215" s="72">
        <v>538304611.83000004</v>
      </c>
      <c r="O215" s="66">
        <v>37070559513.68</v>
      </c>
      <c r="P215" s="66">
        <v>1009.47</v>
      </c>
    </row>
    <row r="216" spans="1:16" x14ac:dyDescent="0.2">
      <c r="A216" s="57">
        <v>198</v>
      </c>
      <c r="B216" s="65" t="s">
        <v>229</v>
      </c>
      <c r="C216" s="66">
        <v>3948408878</v>
      </c>
      <c r="D216" s="66">
        <v>5331057076</v>
      </c>
      <c r="E216" s="73">
        <v>-1382648198</v>
      </c>
      <c r="F216" s="66">
        <v>5632061181</v>
      </c>
      <c r="G216" s="66">
        <v>5496347157.5</v>
      </c>
      <c r="H216" s="72">
        <v>135714023.5</v>
      </c>
      <c r="I216" s="66">
        <v>5766337763.2200003</v>
      </c>
      <c r="J216" s="66">
        <v>7697173479.21</v>
      </c>
      <c r="K216" s="73">
        <v>-1930835715.99</v>
      </c>
      <c r="L216" s="66">
        <v>28149053040.540001</v>
      </c>
      <c r="M216" s="66">
        <v>24971283150.049999</v>
      </c>
      <c r="N216" s="72">
        <v>3177769890.4899998</v>
      </c>
      <c r="O216" s="66">
        <v>43495860862.760002</v>
      </c>
      <c r="P216" s="66">
        <v>1005.97</v>
      </c>
    </row>
    <row r="217" spans="1:16" x14ac:dyDescent="0.2">
      <c r="A217" s="57">
        <v>199</v>
      </c>
      <c r="B217" s="65" t="s">
        <v>230</v>
      </c>
      <c r="C217" s="66">
        <v>3854321250</v>
      </c>
      <c r="D217" s="66">
        <v>3583010052.5</v>
      </c>
      <c r="E217" s="72">
        <v>271311197.5</v>
      </c>
      <c r="F217" s="66">
        <v>4686518670.1300001</v>
      </c>
      <c r="G217" s="66">
        <v>4898717810.9799995</v>
      </c>
      <c r="H217" s="73">
        <v>-212199140.84999999</v>
      </c>
      <c r="I217" s="66">
        <v>6417535286.8500004</v>
      </c>
      <c r="J217" s="66">
        <v>6606172474.8800001</v>
      </c>
      <c r="K217" s="73">
        <v>-188637188.03</v>
      </c>
      <c r="L217" s="66">
        <v>27082599189.5</v>
      </c>
      <c r="M217" s="66">
        <v>26953074058.119999</v>
      </c>
      <c r="N217" s="72">
        <v>129525131.38</v>
      </c>
      <c r="O217" s="66">
        <v>42040974396.480003</v>
      </c>
      <c r="P217" s="67">
        <v>996.42</v>
      </c>
    </row>
    <row r="218" spans="1:16" x14ac:dyDescent="0.2">
      <c r="A218" s="57">
        <v>200</v>
      </c>
      <c r="B218" s="65" t="s">
        <v>231</v>
      </c>
      <c r="C218" s="66">
        <v>2238535357</v>
      </c>
      <c r="D218" s="66">
        <v>1814322209.5</v>
      </c>
      <c r="E218" s="72">
        <v>424213147.5</v>
      </c>
      <c r="F218" s="66">
        <v>3400218158</v>
      </c>
      <c r="G218" s="66">
        <v>3901246091.0799999</v>
      </c>
      <c r="H218" s="73">
        <v>-501027933.07999998</v>
      </c>
      <c r="I218" s="66">
        <v>4157227361.98</v>
      </c>
      <c r="J218" s="66">
        <v>5294519954.6499996</v>
      </c>
      <c r="K218" s="73">
        <v>-1137292592.6700001</v>
      </c>
      <c r="L218" s="66">
        <v>17970750233.540001</v>
      </c>
      <c r="M218" s="66">
        <v>16756642855.290001</v>
      </c>
      <c r="N218" s="72">
        <v>1214107378.25</v>
      </c>
      <c r="O218" s="66">
        <v>27766731110.52</v>
      </c>
      <c r="P218" s="67">
        <v>991.71</v>
      </c>
    </row>
    <row r="219" spans="1:16" x14ac:dyDescent="0.2">
      <c r="A219" s="57">
        <v>201</v>
      </c>
      <c r="B219" s="65" t="s">
        <v>232</v>
      </c>
      <c r="C219" s="66">
        <v>1972367827</v>
      </c>
      <c r="D219" s="66">
        <v>1381125487</v>
      </c>
      <c r="E219" s="72">
        <v>591242340</v>
      </c>
      <c r="F219" s="66">
        <v>4112637151</v>
      </c>
      <c r="G219" s="66">
        <v>3777302603.6999998</v>
      </c>
      <c r="H219" s="72">
        <v>335334547.30000001</v>
      </c>
      <c r="I219" s="66">
        <v>5484670820.04</v>
      </c>
      <c r="J219" s="66">
        <v>6318783112.25</v>
      </c>
      <c r="K219" s="73">
        <v>-834112292.21000004</v>
      </c>
      <c r="L219" s="66">
        <v>18623705358.349998</v>
      </c>
      <c r="M219" s="66">
        <v>18716169953.439999</v>
      </c>
      <c r="N219" s="73">
        <v>-92464595.090000004</v>
      </c>
      <c r="O219" s="66">
        <v>30193381156.389999</v>
      </c>
      <c r="P219" s="66">
        <v>1009</v>
      </c>
    </row>
    <row r="220" spans="1:16" x14ac:dyDescent="0.2">
      <c r="A220" s="57">
        <v>202</v>
      </c>
      <c r="B220" s="65" t="s">
        <v>233</v>
      </c>
      <c r="C220" s="66">
        <v>2555357883</v>
      </c>
      <c r="D220" s="66">
        <v>2329352604.3099999</v>
      </c>
      <c r="E220" s="72">
        <v>226005278.69</v>
      </c>
      <c r="F220" s="66">
        <v>3522076655.5</v>
      </c>
      <c r="G220" s="66">
        <v>3273016600</v>
      </c>
      <c r="H220" s="72">
        <v>249060055.5</v>
      </c>
      <c r="I220" s="66">
        <v>14801838145.57</v>
      </c>
      <c r="J220" s="66">
        <v>14420527038.07</v>
      </c>
      <c r="K220" s="72">
        <v>381311107.5</v>
      </c>
      <c r="L220" s="66">
        <v>18931807516.939999</v>
      </c>
      <c r="M220" s="66">
        <v>19788183958.630001</v>
      </c>
      <c r="N220" s="73">
        <v>-856376441.69000006</v>
      </c>
      <c r="O220" s="66">
        <v>39811080201.010002</v>
      </c>
      <c r="P220" s="66">
        <v>1005.12</v>
      </c>
    </row>
    <row r="221" spans="1:16" x14ac:dyDescent="0.2">
      <c r="A221" s="57">
        <v>203</v>
      </c>
      <c r="B221" s="71">
        <v>40190</v>
      </c>
      <c r="C221" s="66">
        <v>3684719447</v>
      </c>
      <c r="D221" s="66">
        <v>3492771614.5999999</v>
      </c>
      <c r="E221" s="72">
        <v>191947832.40000001</v>
      </c>
      <c r="F221" s="66">
        <v>6609470137.1000004</v>
      </c>
      <c r="G221" s="66">
        <v>5271873325.3999996</v>
      </c>
      <c r="H221" s="72">
        <v>1337596811.7</v>
      </c>
      <c r="I221" s="66">
        <v>8091691116.29</v>
      </c>
      <c r="J221" s="66">
        <v>6897868310.8999996</v>
      </c>
      <c r="K221" s="72">
        <v>1193822805.3900001</v>
      </c>
      <c r="L221" s="66">
        <v>29005023522.099998</v>
      </c>
      <c r="M221" s="66">
        <v>31728390971.59</v>
      </c>
      <c r="N221" s="73">
        <v>-2723367449.4899998</v>
      </c>
      <c r="O221" s="66">
        <v>47390904222.489998</v>
      </c>
      <c r="P221" s="66">
        <v>1017.64</v>
      </c>
    </row>
    <row r="222" spans="1:16" x14ac:dyDescent="0.2">
      <c r="A222" s="57">
        <v>204</v>
      </c>
      <c r="B222" s="71">
        <v>40221</v>
      </c>
      <c r="C222" s="66">
        <v>4104065201</v>
      </c>
      <c r="D222" s="66">
        <v>3016773577.3000002</v>
      </c>
      <c r="E222" s="72">
        <v>1087291623.7</v>
      </c>
      <c r="F222" s="66">
        <v>5701441047.5</v>
      </c>
      <c r="G222" s="66">
        <v>5950314206</v>
      </c>
      <c r="H222" s="73">
        <v>-248873158.5</v>
      </c>
      <c r="I222" s="66">
        <v>8996646282.6299992</v>
      </c>
      <c r="J222" s="66">
        <v>5986096751.7299995</v>
      </c>
      <c r="K222" s="72">
        <v>3010549530.9000001</v>
      </c>
      <c r="L222" s="66">
        <v>30620489168.060001</v>
      </c>
      <c r="M222" s="66">
        <v>34469457164.160004</v>
      </c>
      <c r="N222" s="73">
        <v>-3848967996.0999999</v>
      </c>
      <c r="O222" s="66">
        <v>49422641699.190002</v>
      </c>
      <c r="P222" s="66">
        <v>1031.97</v>
      </c>
    </row>
    <row r="223" spans="1:16" x14ac:dyDescent="0.2">
      <c r="A223" s="57">
        <v>205</v>
      </c>
      <c r="B223" s="71">
        <v>40249</v>
      </c>
      <c r="C223" s="66">
        <v>2856813263</v>
      </c>
      <c r="D223" s="66">
        <v>2216334368.75</v>
      </c>
      <c r="E223" s="72">
        <v>640478894.25</v>
      </c>
      <c r="F223" s="66">
        <v>4249923514</v>
      </c>
      <c r="G223" s="66">
        <v>4827185243.75</v>
      </c>
      <c r="H223" s="73">
        <v>-577261729.75</v>
      </c>
      <c r="I223" s="66">
        <v>5415249027.1499996</v>
      </c>
      <c r="J223" s="66">
        <v>4256893810.4299998</v>
      </c>
      <c r="K223" s="72">
        <v>1158355216.72</v>
      </c>
      <c r="L223" s="66">
        <v>27146897507.139999</v>
      </c>
      <c r="M223" s="66">
        <v>28368469888.360001</v>
      </c>
      <c r="N223" s="73">
        <v>-1221572381.22</v>
      </c>
      <c r="O223" s="66">
        <v>39668883311.290001</v>
      </c>
      <c r="P223" s="66">
        <v>1034.06</v>
      </c>
    </row>
    <row r="224" spans="1:16" x14ac:dyDescent="0.2">
      <c r="A224" s="57">
        <v>206</v>
      </c>
      <c r="B224" s="71">
        <v>40371</v>
      </c>
      <c r="C224" s="66">
        <v>1987942197</v>
      </c>
      <c r="D224" s="66">
        <v>3764528942.0999999</v>
      </c>
      <c r="E224" s="73">
        <v>-1776586745.0999999</v>
      </c>
      <c r="F224" s="66">
        <v>4310255538</v>
      </c>
      <c r="G224" s="66">
        <v>4125167410</v>
      </c>
      <c r="H224" s="72">
        <v>185088128</v>
      </c>
      <c r="I224" s="66">
        <v>9004794305.0799999</v>
      </c>
      <c r="J224" s="66">
        <v>6972804364.4799995</v>
      </c>
      <c r="K224" s="72">
        <v>2031989940.5999999</v>
      </c>
      <c r="L224" s="66">
        <v>21704923060.880001</v>
      </c>
      <c r="M224" s="66">
        <v>22145414384.380001</v>
      </c>
      <c r="N224" s="73">
        <v>-440491323.5</v>
      </c>
      <c r="O224" s="66">
        <v>37007915100.959999</v>
      </c>
      <c r="P224" s="66">
        <v>1040.72</v>
      </c>
    </row>
    <row r="225" spans="1:16" x14ac:dyDescent="0.2">
      <c r="A225" s="57">
        <v>207</v>
      </c>
      <c r="B225" s="71">
        <v>40402</v>
      </c>
      <c r="C225" s="66">
        <v>6554493214</v>
      </c>
      <c r="D225" s="66">
        <v>4268979403.9200001</v>
      </c>
      <c r="E225" s="72">
        <v>2285513810.0799999</v>
      </c>
      <c r="F225" s="66">
        <v>4392661392.75</v>
      </c>
      <c r="G225" s="66">
        <v>4608698524.5699997</v>
      </c>
      <c r="H225" s="73">
        <v>-216037131.81999999</v>
      </c>
      <c r="I225" s="66">
        <v>35463471878.169998</v>
      </c>
      <c r="J225" s="66">
        <v>10575149300.08</v>
      </c>
      <c r="K225" s="72">
        <v>24888322578.09</v>
      </c>
      <c r="L225" s="66">
        <v>29045926213.049999</v>
      </c>
      <c r="M225" s="66">
        <v>56003725469.400002</v>
      </c>
      <c r="N225" s="73">
        <v>-26957799256.349998</v>
      </c>
      <c r="O225" s="66">
        <v>75456552697.970001</v>
      </c>
      <c r="P225" s="66">
        <v>1025.08</v>
      </c>
    </row>
    <row r="226" spans="1:16" x14ac:dyDescent="0.2">
      <c r="A226" s="57">
        <v>208</v>
      </c>
      <c r="B226" s="71">
        <v>40433</v>
      </c>
      <c r="C226" s="66">
        <v>2402048215</v>
      </c>
      <c r="D226" s="66">
        <v>1484759315.6500001</v>
      </c>
      <c r="E226" s="72">
        <v>917288899.35000002</v>
      </c>
      <c r="F226" s="66">
        <v>4417602212.3000002</v>
      </c>
      <c r="G226" s="66">
        <v>3888498576.1500001</v>
      </c>
      <c r="H226" s="72">
        <v>529103636.14999998</v>
      </c>
      <c r="I226" s="66">
        <v>7516273542.8299999</v>
      </c>
      <c r="J226" s="66">
        <v>7700421982.9799995</v>
      </c>
      <c r="K226" s="73">
        <v>-184148440.15000001</v>
      </c>
      <c r="L226" s="66">
        <v>18708202963.59</v>
      </c>
      <c r="M226" s="66">
        <v>19970447058.939999</v>
      </c>
      <c r="N226" s="73">
        <v>-1262244095.3499999</v>
      </c>
      <c r="O226" s="66">
        <v>33044126933.720001</v>
      </c>
      <c r="P226" s="66">
        <v>1035.8499999999999</v>
      </c>
    </row>
    <row r="227" spans="1:16" x14ac:dyDescent="0.2">
      <c r="A227" s="57">
        <v>209</v>
      </c>
      <c r="B227" s="65" t="s">
        <v>234</v>
      </c>
      <c r="C227" s="66">
        <v>2227800342</v>
      </c>
      <c r="D227" s="66">
        <v>2664484541.5999999</v>
      </c>
      <c r="E227" s="73">
        <v>-436684199.60000002</v>
      </c>
      <c r="F227" s="66">
        <v>2995680900.25</v>
      </c>
      <c r="G227" s="66">
        <v>3530836718.6500001</v>
      </c>
      <c r="H227" s="73">
        <v>-535155818.39999998</v>
      </c>
      <c r="I227" s="66">
        <v>7473381096.4200001</v>
      </c>
      <c r="J227" s="66">
        <v>6471650111.8400002</v>
      </c>
      <c r="K227" s="72">
        <v>1001730984.58</v>
      </c>
      <c r="L227" s="66">
        <v>16130116454.139999</v>
      </c>
      <c r="M227" s="66">
        <v>16160007420.719999</v>
      </c>
      <c r="N227" s="73">
        <v>-29890966.579999998</v>
      </c>
      <c r="O227" s="66">
        <v>28826978792.810001</v>
      </c>
      <c r="P227" s="66">
        <v>1033.32</v>
      </c>
    </row>
    <row r="228" spans="1:16" x14ac:dyDescent="0.2">
      <c r="A228" s="57">
        <v>210</v>
      </c>
      <c r="B228" s="65" t="s">
        <v>235</v>
      </c>
      <c r="C228" s="66">
        <v>2799478340</v>
      </c>
      <c r="D228" s="66">
        <v>2776688472.5</v>
      </c>
      <c r="E228" s="72">
        <v>22789867.5</v>
      </c>
      <c r="F228" s="66">
        <v>2905471212.75</v>
      </c>
      <c r="G228" s="66">
        <v>2968593418.5900002</v>
      </c>
      <c r="H228" s="73">
        <v>-63122205.840000004</v>
      </c>
      <c r="I228" s="66">
        <v>6681901247.2700005</v>
      </c>
      <c r="J228" s="66">
        <v>7288367160.4499998</v>
      </c>
      <c r="K228" s="73">
        <v>-606465913.17999995</v>
      </c>
      <c r="L228" s="66">
        <v>20793214212.970001</v>
      </c>
      <c r="M228" s="66">
        <v>20146415961.450001</v>
      </c>
      <c r="N228" s="72">
        <v>646798251.51999998</v>
      </c>
      <c r="O228" s="66">
        <v>33180065012.990002</v>
      </c>
      <c r="P228" s="66">
        <v>1037.4100000000001</v>
      </c>
    </row>
    <row r="229" spans="1:16" x14ac:dyDescent="0.2">
      <c r="A229" s="57">
        <v>211</v>
      </c>
      <c r="B229" s="65" t="s">
        <v>236</v>
      </c>
      <c r="C229" s="66">
        <v>4732378838</v>
      </c>
      <c r="D229" s="66">
        <v>4297229307.5</v>
      </c>
      <c r="E229" s="72">
        <v>435149530.5</v>
      </c>
      <c r="F229" s="66">
        <v>3360744449</v>
      </c>
      <c r="G229" s="66">
        <v>3689660893</v>
      </c>
      <c r="H229" s="73">
        <v>-328916444</v>
      </c>
      <c r="I229" s="66">
        <v>6914240357.4799995</v>
      </c>
      <c r="J229" s="66">
        <v>6275377006.8800001</v>
      </c>
      <c r="K229" s="72">
        <v>638863350.60000002</v>
      </c>
      <c r="L229" s="66">
        <v>26076842571.130001</v>
      </c>
      <c r="M229" s="66">
        <v>26821939008.23</v>
      </c>
      <c r="N229" s="73">
        <v>-745096437.10000002</v>
      </c>
      <c r="O229" s="66">
        <v>41084206215.610001</v>
      </c>
      <c r="P229" s="66">
        <v>1035.47</v>
      </c>
    </row>
    <row r="230" spans="1:16" x14ac:dyDescent="0.2">
      <c r="A230" s="57">
        <v>212</v>
      </c>
      <c r="B230" s="65" t="s">
        <v>237</v>
      </c>
      <c r="C230" s="66">
        <v>3617551987</v>
      </c>
      <c r="D230" s="66">
        <v>4046918825</v>
      </c>
      <c r="E230" s="73">
        <v>-429366838</v>
      </c>
      <c r="F230" s="66">
        <v>4960771679</v>
      </c>
      <c r="G230" s="66">
        <v>4095114634.0500002</v>
      </c>
      <c r="H230" s="72">
        <v>865657044.95000005</v>
      </c>
      <c r="I230" s="66">
        <v>7587149274.5699997</v>
      </c>
      <c r="J230" s="66">
        <v>8178964666.8599997</v>
      </c>
      <c r="K230" s="73">
        <v>-591815392.28999996</v>
      </c>
      <c r="L230" s="66">
        <v>26002396771.779999</v>
      </c>
      <c r="M230" s="66">
        <v>25846871586.439999</v>
      </c>
      <c r="N230" s="72">
        <v>155525185.34</v>
      </c>
      <c r="O230" s="66">
        <v>42167869712.349998</v>
      </c>
      <c r="P230" s="66">
        <v>1029.5999999999999</v>
      </c>
    </row>
    <row r="231" spans="1:16" x14ac:dyDescent="0.2">
      <c r="A231" s="57">
        <v>213</v>
      </c>
      <c r="B231" s="65" t="s">
        <v>238</v>
      </c>
      <c r="C231" s="66">
        <v>1248176484</v>
      </c>
      <c r="D231" s="66">
        <v>2153740354</v>
      </c>
      <c r="E231" s="73">
        <v>-905563870</v>
      </c>
      <c r="F231" s="66">
        <v>2532728626.1199999</v>
      </c>
      <c r="G231" s="66">
        <v>2701485222.1399999</v>
      </c>
      <c r="H231" s="73">
        <v>-168756596.02000001</v>
      </c>
      <c r="I231" s="66">
        <v>6028868279.3100004</v>
      </c>
      <c r="J231" s="66">
        <v>5865597075.6800003</v>
      </c>
      <c r="K231" s="72">
        <v>163271203.63</v>
      </c>
      <c r="L231" s="66">
        <v>16907557690.190001</v>
      </c>
      <c r="M231" s="66">
        <v>15996508427.799999</v>
      </c>
      <c r="N231" s="72">
        <v>911049262.38999999</v>
      </c>
      <c r="O231" s="66">
        <v>26717331079.619999</v>
      </c>
      <c r="P231" s="66">
        <v>1022.46</v>
      </c>
    </row>
    <row r="232" spans="1:16" x14ac:dyDescent="0.2">
      <c r="A232" s="57">
        <v>214</v>
      </c>
      <c r="B232" s="65" t="s">
        <v>239</v>
      </c>
      <c r="C232" s="66">
        <v>1338587855.4000001</v>
      </c>
      <c r="D232" s="66">
        <v>1484111515.4000001</v>
      </c>
      <c r="E232" s="73">
        <v>-145523660</v>
      </c>
      <c r="F232" s="66">
        <v>1938249145.5</v>
      </c>
      <c r="G232" s="66">
        <v>2541037398.6999998</v>
      </c>
      <c r="H232" s="73">
        <v>-602788253.20000005</v>
      </c>
      <c r="I232" s="66">
        <v>4013311233.1999998</v>
      </c>
      <c r="J232" s="66">
        <v>5582590535.9499998</v>
      </c>
      <c r="K232" s="73">
        <v>-1569279302.75</v>
      </c>
      <c r="L232" s="66">
        <v>14138977670.6</v>
      </c>
      <c r="M232" s="66">
        <v>11821386454.65</v>
      </c>
      <c r="N232" s="72">
        <v>2317591215.9499998</v>
      </c>
      <c r="O232" s="66">
        <v>21429125904.700001</v>
      </c>
      <c r="P232" s="66">
        <v>1006.51</v>
      </c>
    </row>
    <row r="233" spans="1:16" x14ac:dyDescent="0.2">
      <c r="A233" s="57">
        <v>215</v>
      </c>
      <c r="B233" s="65" t="s">
        <v>240</v>
      </c>
      <c r="C233" s="66">
        <v>2951120562</v>
      </c>
      <c r="D233" s="66">
        <v>2475034292.6700001</v>
      </c>
      <c r="E233" s="72">
        <v>476086269.32999998</v>
      </c>
      <c r="F233" s="66">
        <v>1654893833.5999999</v>
      </c>
      <c r="G233" s="66">
        <v>2234767021.6999998</v>
      </c>
      <c r="H233" s="73">
        <v>-579873188.10000002</v>
      </c>
      <c r="I233" s="66">
        <v>3828361691.7199998</v>
      </c>
      <c r="J233" s="66">
        <v>4363864567.6199999</v>
      </c>
      <c r="K233" s="73">
        <v>-535502875.89999998</v>
      </c>
      <c r="L233" s="66">
        <v>12332592520.219999</v>
      </c>
      <c r="M233" s="66">
        <v>11693302725.549999</v>
      </c>
      <c r="N233" s="72">
        <v>639289794.66999996</v>
      </c>
      <c r="O233" s="66">
        <v>20766968607.540001</v>
      </c>
      <c r="P233" s="66">
        <v>1013.19</v>
      </c>
    </row>
    <row r="234" spans="1:16" x14ac:dyDescent="0.2">
      <c r="A234" s="57">
        <v>216</v>
      </c>
      <c r="B234" s="65" t="s">
        <v>241</v>
      </c>
      <c r="C234" s="66">
        <v>2669088384</v>
      </c>
      <c r="D234" s="66">
        <v>1755405425.51</v>
      </c>
      <c r="E234" s="72">
        <v>913682958.49000001</v>
      </c>
      <c r="F234" s="66">
        <v>2171994670.3499999</v>
      </c>
      <c r="G234" s="66">
        <v>2898566388.75</v>
      </c>
      <c r="H234" s="73">
        <v>-726571718.39999998</v>
      </c>
      <c r="I234" s="66">
        <v>3867452547.2600002</v>
      </c>
      <c r="J234" s="66">
        <v>4171039828.3899999</v>
      </c>
      <c r="K234" s="73">
        <v>-303587281.13</v>
      </c>
      <c r="L234" s="66">
        <v>11602589429.15</v>
      </c>
      <c r="M234" s="66">
        <v>11486113388.110001</v>
      </c>
      <c r="N234" s="72">
        <v>116476041.04000001</v>
      </c>
      <c r="O234" s="66">
        <v>20311125030.759998</v>
      </c>
      <c r="P234" s="66">
        <v>1019.14</v>
      </c>
    </row>
    <row r="235" spans="1:16" x14ac:dyDescent="0.2">
      <c r="A235" s="57">
        <v>217</v>
      </c>
      <c r="B235" s="65" t="s">
        <v>242</v>
      </c>
      <c r="C235" s="66">
        <v>3463723138</v>
      </c>
      <c r="D235" s="66">
        <v>2632128027.5999999</v>
      </c>
      <c r="E235" s="72">
        <v>831595110.39999998</v>
      </c>
      <c r="F235" s="66">
        <v>2354777212</v>
      </c>
      <c r="G235" s="66">
        <v>2785537531.0500002</v>
      </c>
      <c r="H235" s="73">
        <v>-430760319.05000001</v>
      </c>
      <c r="I235" s="66">
        <v>5777145973.5100002</v>
      </c>
      <c r="J235" s="66">
        <v>5861803190.2399998</v>
      </c>
      <c r="K235" s="73">
        <v>-84657216.730000004</v>
      </c>
      <c r="L235" s="66">
        <v>13041699069.25</v>
      </c>
      <c r="M235" s="66">
        <v>13357876643.870001</v>
      </c>
      <c r="N235" s="73">
        <v>-316177574.62</v>
      </c>
      <c r="O235" s="66">
        <v>24637345392.759998</v>
      </c>
      <c r="P235" s="66">
        <v>1021.27</v>
      </c>
    </row>
    <row r="236" spans="1:16" x14ac:dyDescent="0.2">
      <c r="A236" s="57">
        <v>218</v>
      </c>
      <c r="B236" s="65" t="s">
        <v>243</v>
      </c>
      <c r="C236" s="66">
        <v>3945300009</v>
      </c>
      <c r="D236" s="66">
        <v>3437662329.5999999</v>
      </c>
      <c r="E236" s="72">
        <v>507637679.39999998</v>
      </c>
      <c r="F236" s="66">
        <v>1482102954</v>
      </c>
      <c r="G236" s="66">
        <v>1940858279</v>
      </c>
      <c r="H236" s="73">
        <v>-458755325</v>
      </c>
      <c r="I236" s="66">
        <v>1813365351.03</v>
      </c>
      <c r="J236" s="66">
        <v>2248254597.1900001</v>
      </c>
      <c r="K236" s="73">
        <v>-434889246.16000003</v>
      </c>
      <c r="L236" s="66">
        <v>10377384642.84</v>
      </c>
      <c r="M236" s="66">
        <v>9991377751.0799999</v>
      </c>
      <c r="N236" s="72">
        <v>386006891.75999999</v>
      </c>
      <c r="O236" s="66">
        <v>17618152956.869999</v>
      </c>
      <c r="P236" s="66">
        <v>1021.99</v>
      </c>
    </row>
    <row r="237" spans="1:16" x14ac:dyDescent="0.2">
      <c r="A237" s="57">
        <v>219</v>
      </c>
      <c r="B237" s="65" t="s">
        <v>244</v>
      </c>
      <c r="C237" s="66">
        <v>1282424660</v>
      </c>
      <c r="D237" s="66">
        <v>1290368255.4000001</v>
      </c>
      <c r="E237" s="73">
        <v>-7943595.4000000004</v>
      </c>
      <c r="F237" s="66">
        <v>571599397</v>
      </c>
      <c r="G237" s="66">
        <v>843097531.39999998</v>
      </c>
      <c r="H237" s="73">
        <v>-271498134.39999998</v>
      </c>
      <c r="I237" s="66">
        <v>1164625439.8</v>
      </c>
      <c r="J237" s="66">
        <v>799444629.75999999</v>
      </c>
      <c r="K237" s="72">
        <v>365180810.04000002</v>
      </c>
      <c r="L237" s="66">
        <v>7542353491.8900003</v>
      </c>
      <c r="M237" s="66">
        <v>7628092572.1300001</v>
      </c>
      <c r="N237" s="73">
        <v>-85739080.239999995</v>
      </c>
      <c r="O237" s="66">
        <v>10561002988.690001</v>
      </c>
      <c r="P237" s="66">
        <v>1019.46</v>
      </c>
    </row>
    <row r="238" spans="1:16" x14ac:dyDescent="0.2">
      <c r="A238" s="57">
        <v>220</v>
      </c>
      <c r="B238" s="65" t="s">
        <v>245</v>
      </c>
      <c r="C238" s="66">
        <v>3123497028</v>
      </c>
      <c r="D238" s="66">
        <v>1234020751.97</v>
      </c>
      <c r="E238" s="72">
        <v>1889476276.03</v>
      </c>
      <c r="F238" s="66">
        <v>1609162930</v>
      </c>
      <c r="G238" s="66">
        <v>1510387126</v>
      </c>
      <c r="H238" s="72">
        <v>98775804</v>
      </c>
      <c r="I238" s="66">
        <v>1520081103.1500001</v>
      </c>
      <c r="J238" s="66">
        <v>1378129342.5599999</v>
      </c>
      <c r="K238" s="72">
        <v>141951760.59</v>
      </c>
      <c r="L238" s="66">
        <v>11465875943.809999</v>
      </c>
      <c r="M238" s="66">
        <v>13596079784.43</v>
      </c>
      <c r="N238" s="73">
        <v>-2130203840.6199999</v>
      </c>
      <c r="O238" s="66">
        <v>17718617004.959999</v>
      </c>
      <c r="P238" s="66">
        <v>1028.33</v>
      </c>
    </row>
    <row r="239" spans="1:16" x14ac:dyDescent="0.2">
      <c r="A239" s="57">
        <v>221</v>
      </c>
      <c r="B239" s="65" t="s">
        <v>246</v>
      </c>
      <c r="C239" s="66">
        <v>4437001580</v>
      </c>
      <c r="D239" s="66">
        <v>2171950599</v>
      </c>
      <c r="E239" s="72">
        <v>2265050981</v>
      </c>
      <c r="F239" s="66">
        <v>1527838527</v>
      </c>
      <c r="G239" s="66">
        <v>1859095302.23</v>
      </c>
      <c r="H239" s="73">
        <v>-331256775.23000002</v>
      </c>
      <c r="I239" s="66">
        <v>3532937804.8600001</v>
      </c>
      <c r="J239" s="66">
        <v>3265783476.3899999</v>
      </c>
      <c r="K239" s="72">
        <v>267154328.47</v>
      </c>
      <c r="L239" s="66">
        <v>13156087302.82</v>
      </c>
      <c r="M239" s="66">
        <v>15357035837.059999</v>
      </c>
      <c r="N239" s="73">
        <v>-2200948534.2399998</v>
      </c>
      <c r="O239" s="66">
        <v>22653865214.68</v>
      </c>
      <c r="P239" s="66">
        <v>1034.5899999999999</v>
      </c>
    </row>
    <row r="240" spans="1:16" x14ac:dyDescent="0.2">
      <c r="A240" s="57">
        <v>222</v>
      </c>
      <c r="B240" s="65" t="s">
        <v>247</v>
      </c>
      <c r="C240" s="66">
        <v>3700079397</v>
      </c>
      <c r="D240" s="66">
        <v>2550981581.75</v>
      </c>
      <c r="E240" s="72">
        <v>1149097815.25</v>
      </c>
      <c r="F240" s="66">
        <v>775595026.17999995</v>
      </c>
      <c r="G240" s="66">
        <v>868998865.20000005</v>
      </c>
      <c r="H240" s="73">
        <v>-93403839.019999996</v>
      </c>
      <c r="I240" s="66">
        <v>3652523329</v>
      </c>
      <c r="J240" s="66">
        <v>3262178921.6199999</v>
      </c>
      <c r="K240" s="72">
        <v>390344407.38</v>
      </c>
      <c r="L240" s="66">
        <v>11806145830.82</v>
      </c>
      <c r="M240" s="66">
        <v>13252184214.43</v>
      </c>
      <c r="N240" s="73">
        <v>-1446038383.6099999</v>
      </c>
      <c r="O240" s="66">
        <v>19934343583</v>
      </c>
      <c r="P240" s="66">
        <v>1032.76</v>
      </c>
    </row>
    <row r="241" spans="1:16" x14ac:dyDescent="0.2">
      <c r="A241" s="57">
        <v>223</v>
      </c>
      <c r="B241" s="71">
        <v>40634</v>
      </c>
      <c r="C241" s="66">
        <v>2929935822</v>
      </c>
      <c r="D241" s="66">
        <v>3857276832.6399999</v>
      </c>
      <c r="E241" s="73">
        <v>-927341010.63999999</v>
      </c>
      <c r="F241" s="66">
        <v>3599069610.48</v>
      </c>
      <c r="G241" s="66">
        <v>3109941041.4099998</v>
      </c>
      <c r="H241" s="72">
        <v>489128569.06999999</v>
      </c>
      <c r="I241" s="66">
        <v>9917956141.1800003</v>
      </c>
      <c r="J241" s="66">
        <v>6722653899.4499998</v>
      </c>
      <c r="K241" s="72">
        <v>3195302241.73</v>
      </c>
      <c r="L241" s="66">
        <v>20649217720.650002</v>
      </c>
      <c r="M241" s="66">
        <v>23406307520.810001</v>
      </c>
      <c r="N241" s="73">
        <v>-2757089800.1599998</v>
      </c>
      <c r="O241" s="66">
        <v>37096179294.309998</v>
      </c>
      <c r="P241" s="66">
        <v>1042.4100000000001</v>
      </c>
    </row>
    <row r="242" spans="1:16" x14ac:dyDescent="0.2">
      <c r="A242" s="57">
        <v>224</v>
      </c>
      <c r="B242" s="71">
        <v>40664</v>
      </c>
      <c r="C242" s="66">
        <v>3938347902</v>
      </c>
      <c r="D242" s="66">
        <v>3164026548.1100001</v>
      </c>
      <c r="E242" s="72">
        <v>774321353.88999999</v>
      </c>
      <c r="F242" s="66">
        <v>3439075027</v>
      </c>
      <c r="G242" s="66">
        <v>3707699202.3600001</v>
      </c>
      <c r="H242" s="73">
        <v>-268624175.36000001</v>
      </c>
      <c r="I242" s="66">
        <v>8089468218.1499996</v>
      </c>
      <c r="J242" s="66">
        <v>7161670159.9300003</v>
      </c>
      <c r="K242" s="72">
        <v>927798058.22000003</v>
      </c>
      <c r="L242" s="66">
        <v>20558713327.389999</v>
      </c>
      <c r="M242" s="66">
        <v>21992208564.130001</v>
      </c>
      <c r="N242" s="73">
        <v>-1433495236.74</v>
      </c>
      <c r="O242" s="66">
        <v>36025604474.540001</v>
      </c>
      <c r="P242" s="66">
        <v>1050.78</v>
      </c>
    </row>
    <row r="243" spans="1:16" x14ac:dyDescent="0.2">
      <c r="A243" s="57">
        <v>225</v>
      </c>
      <c r="B243" s="71">
        <v>40695</v>
      </c>
      <c r="C243" s="66">
        <v>3453493637</v>
      </c>
      <c r="D243" s="66">
        <v>4232646094.9000001</v>
      </c>
      <c r="E243" s="73">
        <v>-779152457.89999998</v>
      </c>
      <c r="F243" s="66">
        <v>4364282622.75</v>
      </c>
      <c r="G243" s="66">
        <v>4214309542</v>
      </c>
      <c r="H243" s="72">
        <v>149973080.75</v>
      </c>
      <c r="I243" s="66">
        <v>8877613129.3700008</v>
      </c>
      <c r="J243" s="66">
        <v>9950100416.7299995</v>
      </c>
      <c r="K243" s="73">
        <v>-1072487287.36</v>
      </c>
      <c r="L243" s="66">
        <v>26583818351.009998</v>
      </c>
      <c r="M243" s="66">
        <v>24882151686.5</v>
      </c>
      <c r="N243" s="72">
        <v>1701666664.51</v>
      </c>
      <c r="O243" s="66">
        <v>43279207740.129997</v>
      </c>
      <c r="P243" s="66">
        <v>1050.98</v>
      </c>
    </row>
    <row r="244" spans="1:16" x14ac:dyDescent="0.2">
      <c r="A244" s="57">
        <v>226</v>
      </c>
      <c r="B244" s="71">
        <v>40725</v>
      </c>
      <c r="C244" s="66">
        <v>3950711396.25</v>
      </c>
      <c r="D244" s="66">
        <v>4562080210.4700003</v>
      </c>
      <c r="E244" s="73">
        <v>-611368814.22000003</v>
      </c>
      <c r="F244" s="66">
        <v>3653709284</v>
      </c>
      <c r="G244" s="66">
        <v>3920910808.77</v>
      </c>
      <c r="H244" s="73">
        <v>-267201524.77000001</v>
      </c>
      <c r="I244" s="66">
        <v>8950833683.5100002</v>
      </c>
      <c r="J244" s="66">
        <v>11316883905.65</v>
      </c>
      <c r="K244" s="73">
        <v>-2366050222.1399999</v>
      </c>
      <c r="L244" s="66">
        <v>28223093603.549999</v>
      </c>
      <c r="M244" s="66">
        <v>24978473042.419998</v>
      </c>
      <c r="N244" s="72">
        <v>3244620561.1300001</v>
      </c>
      <c r="O244" s="66">
        <v>44778347967.309998</v>
      </c>
      <c r="P244" s="66">
        <v>1036.45</v>
      </c>
    </row>
    <row r="245" spans="1:16" x14ac:dyDescent="0.2">
      <c r="A245" s="57">
        <v>227</v>
      </c>
      <c r="B245" s="71">
        <v>40817</v>
      </c>
      <c r="C245" s="66">
        <v>4003107809</v>
      </c>
      <c r="D245" s="66">
        <v>6559935509.5</v>
      </c>
      <c r="E245" s="73">
        <v>-2556827700.5</v>
      </c>
      <c r="F245" s="66">
        <v>3840817538.5</v>
      </c>
      <c r="G245" s="66">
        <v>4699737252.25</v>
      </c>
      <c r="H245" s="73">
        <v>-858919713.75</v>
      </c>
      <c r="I245" s="66">
        <v>8766419507.6399994</v>
      </c>
      <c r="J245" s="66">
        <v>14018821616.219999</v>
      </c>
      <c r="K245" s="73">
        <v>-5252402108.5799999</v>
      </c>
      <c r="L245" s="66">
        <v>29501155889.68</v>
      </c>
      <c r="M245" s="66">
        <v>20833006366.849998</v>
      </c>
      <c r="N245" s="72">
        <v>8668149522.8299999</v>
      </c>
      <c r="O245" s="66">
        <v>46111500744.82</v>
      </c>
      <c r="P245" s="66">
        <v>1018.03</v>
      </c>
    </row>
    <row r="246" spans="1:16" x14ac:dyDescent="0.2">
      <c r="A246" s="57">
        <v>228</v>
      </c>
      <c r="B246" s="71">
        <v>40848</v>
      </c>
      <c r="C246" s="66">
        <v>2704718232</v>
      </c>
      <c r="D246" s="66">
        <v>2718268134.0999999</v>
      </c>
      <c r="E246" s="73">
        <v>-13549902.1</v>
      </c>
      <c r="F246" s="66">
        <v>4066589253</v>
      </c>
      <c r="G246" s="66">
        <v>3692126809.6999998</v>
      </c>
      <c r="H246" s="72">
        <v>374462443.30000001</v>
      </c>
      <c r="I246" s="66">
        <v>7916762166.6899996</v>
      </c>
      <c r="J246" s="66">
        <v>11814402872.110001</v>
      </c>
      <c r="K246" s="73">
        <v>-3897640705.4200001</v>
      </c>
      <c r="L246" s="66">
        <v>19718641719.549999</v>
      </c>
      <c r="M246" s="66">
        <v>16181913555.34</v>
      </c>
      <c r="N246" s="72">
        <v>3536728164.21</v>
      </c>
      <c r="O246" s="66">
        <v>34406711371.239998</v>
      </c>
      <c r="P246" s="66">
        <v>1013.39</v>
      </c>
    </row>
    <row r="247" spans="1:16" x14ac:dyDescent="0.2">
      <c r="A247" s="57">
        <v>229</v>
      </c>
      <c r="B247" s="71">
        <v>40878</v>
      </c>
      <c r="C247" s="66">
        <v>5857913178.1999998</v>
      </c>
      <c r="D247" s="66">
        <v>4532926988.25</v>
      </c>
      <c r="E247" s="72">
        <v>1324986189.95</v>
      </c>
      <c r="F247" s="66">
        <v>3918825942</v>
      </c>
      <c r="G247" s="66">
        <v>3962102440.8299999</v>
      </c>
      <c r="H247" s="73">
        <v>-43276498.829999998</v>
      </c>
      <c r="I247" s="66">
        <v>9134048859.9300003</v>
      </c>
      <c r="J247" s="66">
        <v>9439926199.3299999</v>
      </c>
      <c r="K247" s="73">
        <v>-305877339.39999998</v>
      </c>
      <c r="L247" s="66">
        <v>23181803144.25</v>
      </c>
      <c r="M247" s="66">
        <v>24157635495.970001</v>
      </c>
      <c r="N247" s="73">
        <v>-975832351.72000003</v>
      </c>
      <c r="O247" s="66">
        <v>42092591124.379997</v>
      </c>
      <c r="P247" s="66">
        <v>1019.51</v>
      </c>
    </row>
    <row r="248" spans="1:16" x14ac:dyDescent="0.2">
      <c r="A248" s="57">
        <v>230</v>
      </c>
      <c r="B248" s="65" t="s">
        <v>248</v>
      </c>
      <c r="C248" s="66">
        <v>5188957480</v>
      </c>
      <c r="D248" s="66">
        <v>2942642030.1999998</v>
      </c>
      <c r="E248" s="72">
        <v>2246315449.8000002</v>
      </c>
      <c r="F248" s="66">
        <v>4304076869</v>
      </c>
      <c r="G248" s="66">
        <v>4228605680.8000002</v>
      </c>
      <c r="H248" s="72">
        <v>75471188.200000003</v>
      </c>
      <c r="I248" s="66">
        <v>9974589447.25</v>
      </c>
      <c r="J248" s="66">
        <v>10029902335.74</v>
      </c>
      <c r="K248" s="73">
        <v>-55312888.490000002</v>
      </c>
      <c r="L248" s="66">
        <v>19597532199.040001</v>
      </c>
      <c r="M248" s="66">
        <v>21864005948.549999</v>
      </c>
      <c r="N248" s="73">
        <v>-2266473749.5100002</v>
      </c>
      <c r="O248" s="66">
        <v>39065155995.290001</v>
      </c>
      <c r="P248" s="66">
        <v>1035.08</v>
      </c>
    </row>
    <row r="249" spans="1:16" x14ac:dyDescent="0.2">
      <c r="A249" s="57">
        <v>231</v>
      </c>
      <c r="B249" s="65" t="s">
        <v>249</v>
      </c>
      <c r="C249" s="66">
        <v>3674902313</v>
      </c>
      <c r="D249" s="66">
        <v>2958445393.3499999</v>
      </c>
      <c r="E249" s="72">
        <v>716456919.64999998</v>
      </c>
      <c r="F249" s="66">
        <v>3109328604.4000001</v>
      </c>
      <c r="G249" s="66">
        <v>2465200319.9000001</v>
      </c>
      <c r="H249" s="72">
        <v>644128284.5</v>
      </c>
      <c r="I249" s="66">
        <v>18017257749.990002</v>
      </c>
      <c r="J249" s="66">
        <v>22339784356.34</v>
      </c>
      <c r="K249" s="73">
        <v>-4322526606.3500004</v>
      </c>
      <c r="L249" s="66">
        <v>19325612522.599998</v>
      </c>
      <c r="M249" s="66">
        <v>16363671120.4</v>
      </c>
      <c r="N249" s="72">
        <v>2961941402.1999998</v>
      </c>
      <c r="O249" s="66">
        <v>44127101189.989998</v>
      </c>
      <c r="P249" s="66">
        <v>1032.26</v>
      </c>
    </row>
    <row r="250" spans="1:16" x14ac:dyDescent="0.2">
      <c r="A250" s="57">
        <v>232</v>
      </c>
      <c r="B250" s="65" t="s">
        <v>250</v>
      </c>
      <c r="C250" s="66">
        <v>1652190063</v>
      </c>
      <c r="D250" s="66">
        <v>2425182657.25</v>
      </c>
      <c r="E250" s="73">
        <v>-772992594.25</v>
      </c>
      <c r="F250" s="66">
        <v>3009900509.8000002</v>
      </c>
      <c r="G250" s="66">
        <v>3103382049.75</v>
      </c>
      <c r="H250" s="73">
        <v>-93481539.950000003</v>
      </c>
      <c r="I250" s="66">
        <v>5069148546.6800003</v>
      </c>
      <c r="J250" s="66">
        <v>6593490789.1300001</v>
      </c>
      <c r="K250" s="73">
        <v>-1524342242.45</v>
      </c>
      <c r="L250" s="66">
        <v>16341170841.469999</v>
      </c>
      <c r="M250" s="66">
        <v>13950354464.82</v>
      </c>
      <c r="N250" s="72">
        <v>2390816376.6500001</v>
      </c>
      <c r="O250" s="66">
        <v>26072409960.950001</v>
      </c>
      <c r="P250" s="66">
        <v>1023.19</v>
      </c>
    </row>
    <row r="251" spans="1:16" x14ac:dyDescent="0.2">
      <c r="A251" s="57">
        <v>233</v>
      </c>
      <c r="B251" s="65" t="s">
        <v>251</v>
      </c>
      <c r="C251" s="66">
        <v>2127799521</v>
      </c>
      <c r="D251" s="66">
        <v>2340589722.75</v>
      </c>
      <c r="E251" s="73">
        <v>-212790201.75</v>
      </c>
      <c r="F251" s="66">
        <v>2879653221</v>
      </c>
      <c r="G251" s="66">
        <v>2626609036.73</v>
      </c>
      <c r="H251" s="72">
        <v>253044184.27000001</v>
      </c>
      <c r="I251" s="66">
        <v>5846808056.4799995</v>
      </c>
      <c r="J251" s="66">
        <v>6224503534.4799995</v>
      </c>
      <c r="K251" s="73">
        <v>-377695478</v>
      </c>
      <c r="L251" s="66">
        <v>15308738686.040001</v>
      </c>
      <c r="M251" s="66">
        <v>14971297190.559999</v>
      </c>
      <c r="N251" s="72">
        <v>337441495.48000002</v>
      </c>
      <c r="O251" s="66">
        <v>26162999484.52</v>
      </c>
      <c r="P251" s="66">
        <v>1024.54</v>
      </c>
    </row>
    <row r="252" spans="1:16" x14ac:dyDescent="0.2">
      <c r="A252" s="57">
        <v>234</v>
      </c>
      <c r="B252" s="65" t="s">
        <v>252</v>
      </c>
      <c r="C252" s="66">
        <v>3538023558</v>
      </c>
      <c r="D252" s="66">
        <v>2551095330.3000002</v>
      </c>
      <c r="E252" s="72">
        <v>986928227.70000005</v>
      </c>
      <c r="F252" s="66">
        <v>3210887272</v>
      </c>
      <c r="G252" s="66">
        <v>3255252705</v>
      </c>
      <c r="H252" s="73">
        <v>-44365433</v>
      </c>
      <c r="I252" s="66">
        <v>8177898617.5900002</v>
      </c>
      <c r="J252" s="66">
        <v>8029836364.7399998</v>
      </c>
      <c r="K252" s="72">
        <v>148062252.84999999</v>
      </c>
      <c r="L252" s="66">
        <v>16413544610.959999</v>
      </c>
      <c r="M252" s="66">
        <v>17504169658.509998</v>
      </c>
      <c r="N252" s="73">
        <v>-1090625047.55</v>
      </c>
      <c r="O252" s="66">
        <v>31340354058.549999</v>
      </c>
      <c r="P252" s="66">
        <v>1034.8</v>
      </c>
    </row>
    <row r="253" spans="1:16" x14ac:dyDescent="0.2">
      <c r="A253" s="57">
        <v>235</v>
      </c>
      <c r="B253" s="65" t="s">
        <v>253</v>
      </c>
      <c r="C253" s="66">
        <v>3321474580</v>
      </c>
      <c r="D253" s="66">
        <v>3769811514</v>
      </c>
      <c r="E253" s="73">
        <v>-448336934</v>
      </c>
      <c r="F253" s="66">
        <v>3201307024</v>
      </c>
      <c r="G253" s="66">
        <v>3404156370</v>
      </c>
      <c r="H253" s="73">
        <v>-202849346</v>
      </c>
      <c r="I253" s="66">
        <v>6721759620.6599998</v>
      </c>
      <c r="J253" s="66">
        <v>9355852099.2900009</v>
      </c>
      <c r="K253" s="73">
        <v>-2634092478.6300001</v>
      </c>
      <c r="L253" s="66">
        <v>17933715304.959999</v>
      </c>
      <c r="M253" s="66">
        <v>14648436546.33</v>
      </c>
      <c r="N253" s="72">
        <v>3285278758.6300001</v>
      </c>
      <c r="O253" s="66">
        <v>31178256529.619999</v>
      </c>
      <c r="P253" s="66">
        <v>1022.16</v>
      </c>
    </row>
    <row r="254" spans="1:16" x14ac:dyDescent="0.2">
      <c r="A254" s="57">
        <v>236</v>
      </c>
      <c r="B254" s="65" t="s">
        <v>254</v>
      </c>
      <c r="C254" s="66">
        <v>3084831793</v>
      </c>
      <c r="D254" s="66">
        <v>4372758084.25</v>
      </c>
      <c r="E254" s="73">
        <v>-1287926291.25</v>
      </c>
      <c r="F254" s="66">
        <v>4172824324.5999999</v>
      </c>
      <c r="G254" s="66">
        <v>3682620900.1999998</v>
      </c>
      <c r="H254" s="72">
        <v>490203424.39999998</v>
      </c>
      <c r="I254" s="66">
        <v>6066218459.2700005</v>
      </c>
      <c r="J254" s="66">
        <v>13769711002.809999</v>
      </c>
      <c r="K254" s="73">
        <v>-7703492543.54</v>
      </c>
      <c r="L254" s="66">
        <v>24222929114.759998</v>
      </c>
      <c r="M254" s="66">
        <v>15721713704.370001</v>
      </c>
      <c r="N254" s="72">
        <v>8501215410.3900003</v>
      </c>
      <c r="O254" s="66">
        <v>37546803691.629997</v>
      </c>
      <c r="P254" s="66">
        <v>1006.57</v>
      </c>
    </row>
    <row r="255" spans="1:16" x14ac:dyDescent="0.2">
      <c r="A255" s="57">
        <v>237</v>
      </c>
      <c r="B255" s="65" t="s">
        <v>255</v>
      </c>
      <c r="C255" s="66">
        <v>1626417144</v>
      </c>
      <c r="D255" s="66">
        <v>4202836685</v>
      </c>
      <c r="E255" s="73">
        <v>-2576419541</v>
      </c>
      <c r="F255" s="66">
        <v>4254719390</v>
      </c>
      <c r="G255" s="66">
        <v>4299037108.1999998</v>
      </c>
      <c r="H255" s="73">
        <v>-44317718.200000003</v>
      </c>
      <c r="I255" s="66">
        <v>6014299624.0299997</v>
      </c>
      <c r="J255" s="66">
        <v>10063791518.530001</v>
      </c>
      <c r="K255" s="73">
        <v>-4049491894.5</v>
      </c>
      <c r="L255" s="66">
        <v>25506655432.639999</v>
      </c>
      <c r="M255" s="66">
        <v>18836426278.939999</v>
      </c>
      <c r="N255" s="72">
        <v>6670229153.6999998</v>
      </c>
      <c r="O255" s="66">
        <v>37402091590.669998</v>
      </c>
      <c r="P255" s="67">
        <v>963.68</v>
      </c>
    </row>
    <row r="256" spans="1:16" x14ac:dyDescent="0.2">
      <c r="A256" s="57">
        <v>238</v>
      </c>
      <c r="B256" s="65" t="s">
        <v>256</v>
      </c>
      <c r="C256" s="66">
        <v>2692477904</v>
      </c>
      <c r="D256" s="66">
        <v>5943838025.8400002</v>
      </c>
      <c r="E256" s="73">
        <v>-3251360121.8400002</v>
      </c>
      <c r="F256" s="66">
        <v>5497971275.8999996</v>
      </c>
      <c r="G256" s="66">
        <v>5027249550.1499996</v>
      </c>
      <c r="H256" s="72">
        <v>470721725.75</v>
      </c>
      <c r="I256" s="66">
        <v>11621680486.68</v>
      </c>
      <c r="J256" s="66">
        <v>11014010719.17</v>
      </c>
      <c r="K256" s="72">
        <v>607669767.50999999</v>
      </c>
      <c r="L256" s="66">
        <v>20891520544.209999</v>
      </c>
      <c r="M256" s="66">
        <v>18718551915.630001</v>
      </c>
      <c r="N256" s="72">
        <v>2172968628.5799999</v>
      </c>
      <c r="O256" s="66">
        <v>40703650210.790001</v>
      </c>
      <c r="P256" s="67">
        <v>959.17</v>
      </c>
    </row>
    <row r="257" spans="1:16" x14ac:dyDescent="0.2">
      <c r="A257" s="57">
        <v>239</v>
      </c>
      <c r="B257" s="65" t="s">
        <v>257</v>
      </c>
      <c r="C257" s="66">
        <v>3575840610</v>
      </c>
      <c r="D257" s="66">
        <v>4634240600.8599997</v>
      </c>
      <c r="E257" s="73">
        <v>-1058399990.86</v>
      </c>
      <c r="F257" s="66">
        <v>4119677011</v>
      </c>
      <c r="G257" s="66">
        <v>4223244909.48</v>
      </c>
      <c r="H257" s="73">
        <v>-103567898.48</v>
      </c>
      <c r="I257" s="66">
        <v>8338329397.6000004</v>
      </c>
      <c r="J257" s="66">
        <v>7941859421.3900003</v>
      </c>
      <c r="K257" s="72">
        <v>396469976.20999998</v>
      </c>
      <c r="L257" s="66">
        <v>18560260877.790001</v>
      </c>
      <c r="M257" s="66">
        <v>17794762964.66</v>
      </c>
      <c r="N257" s="72">
        <v>765497913.13</v>
      </c>
      <c r="O257" s="66">
        <v>34594107896.389999</v>
      </c>
      <c r="P257" s="67">
        <v>978.07</v>
      </c>
    </row>
    <row r="258" spans="1:16" x14ac:dyDescent="0.2">
      <c r="A258" s="57">
        <v>240</v>
      </c>
      <c r="B258" s="65" t="s">
        <v>258</v>
      </c>
      <c r="C258" s="66">
        <v>4015267127</v>
      </c>
      <c r="D258" s="66">
        <v>1635384961.8599999</v>
      </c>
      <c r="E258" s="72">
        <v>2379882165.1399999</v>
      </c>
      <c r="F258" s="66">
        <v>3111564722.4000001</v>
      </c>
      <c r="G258" s="66">
        <v>3613092559.9499998</v>
      </c>
      <c r="H258" s="73">
        <v>-501527837.55000001</v>
      </c>
      <c r="I258" s="66">
        <v>7217055500.3999996</v>
      </c>
      <c r="J258" s="66">
        <v>5950133750.8100004</v>
      </c>
      <c r="K258" s="72">
        <v>1266921749.5899999</v>
      </c>
      <c r="L258" s="66">
        <v>14749342087.85</v>
      </c>
      <c r="M258" s="66">
        <v>17894618165.029999</v>
      </c>
      <c r="N258" s="73">
        <v>-3145276077.1799998</v>
      </c>
      <c r="O258" s="66">
        <v>29093229437.650002</v>
      </c>
      <c r="P258" s="67">
        <v>986.71</v>
      </c>
    </row>
    <row r="259" spans="1:16" x14ac:dyDescent="0.2">
      <c r="A259" s="57">
        <v>241</v>
      </c>
      <c r="B259" s="65" t="s">
        <v>259</v>
      </c>
      <c r="C259" s="66">
        <v>1873946775</v>
      </c>
      <c r="D259" s="66">
        <v>1626178538.3800001</v>
      </c>
      <c r="E259" s="72">
        <v>247768236.62</v>
      </c>
      <c r="F259" s="66">
        <v>2535245721</v>
      </c>
      <c r="G259" s="66">
        <v>2759038954.02</v>
      </c>
      <c r="H259" s="73">
        <v>-223793233.02000001</v>
      </c>
      <c r="I259" s="66">
        <v>6205669459.54</v>
      </c>
      <c r="J259" s="66">
        <v>6932810204.8000002</v>
      </c>
      <c r="K259" s="73">
        <v>-727140745.25999999</v>
      </c>
      <c r="L259" s="66">
        <v>16686348712.9</v>
      </c>
      <c r="M259" s="66">
        <v>15983182971.24</v>
      </c>
      <c r="N259" s="72">
        <v>703165741.65999997</v>
      </c>
      <c r="O259" s="66">
        <v>27301210668.439999</v>
      </c>
      <c r="P259" s="67">
        <v>981.83</v>
      </c>
    </row>
    <row r="260" spans="1:16" x14ac:dyDescent="0.2">
      <c r="A260" s="57">
        <v>242</v>
      </c>
      <c r="B260" s="65" t="s">
        <v>260</v>
      </c>
      <c r="C260" s="66">
        <v>1036613047</v>
      </c>
      <c r="D260" s="66">
        <v>2222093106.3299999</v>
      </c>
      <c r="E260" s="73">
        <v>-1185480059.3299999</v>
      </c>
      <c r="F260" s="66">
        <v>2220168748.5</v>
      </c>
      <c r="G260" s="66">
        <v>2747303636.25</v>
      </c>
      <c r="H260" s="73">
        <v>-527134887.75</v>
      </c>
      <c r="I260" s="66">
        <v>5284499015.9799995</v>
      </c>
      <c r="J260" s="66">
        <v>6168144307.9499998</v>
      </c>
      <c r="K260" s="73">
        <v>-883645291.97000003</v>
      </c>
      <c r="L260" s="66">
        <v>12750958423.68</v>
      </c>
      <c r="M260" s="66">
        <v>10154698184.629999</v>
      </c>
      <c r="N260" s="72">
        <v>2596260239.0500002</v>
      </c>
      <c r="O260" s="66">
        <v>21292239235.16</v>
      </c>
      <c r="P260" s="67">
        <v>964.1</v>
      </c>
    </row>
    <row r="261" spans="1:16" x14ac:dyDescent="0.2">
      <c r="A261" s="57">
        <v>243</v>
      </c>
      <c r="B261" s="71">
        <v>40545</v>
      </c>
      <c r="C261" s="66">
        <v>1169367044</v>
      </c>
      <c r="D261" s="66">
        <v>2209430141.0500002</v>
      </c>
      <c r="E261" s="73">
        <v>-1040063097.05</v>
      </c>
      <c r="F261" s="66">
        <v>2704686822.5999999</v>
      </c>
      <c r="G261" s="66">
        <v>2857029653.96</v>
      </c>
      <c r="H261" s="73">
        <v>-152342831.36000001</v>
      </c>
      <c r="I261" s="66">
        <v>7728925326.0500002</v>
      </c>
      <c r="J261" s="66">
        <v>6689849124.9399996</v>
      </c>
      <c r="K261" s="72">
        <v>1039076201.11</v>
      </c>
      <c r="L261" s="66">
        <v>12105646287.209999</v>
      </c>
      <c r="M261" s="66">
        <v>11952316559.91</v>
      </c>
      <c r="N261" s="72">
        <v>153329727.30000001</v>
      </c>
      <c r="O261" s="66">
        <v>23708625479.860001</v>
      </c>
      <c r="P261" s="67">
        <v>959.69</v>
      </c>
    </row>
    <row r="262" spans="1:16" x14ac:dyDescent="0.2">
      <c r="A262" s="57">
        <v>244</v>
      </c>
      <c r="B262" s="71">
        <v>40576</v>
      </c>
      <c r="C262" s="66">
        <v>2589230867</v>
      </c>
      <c r="D262" s="66">
        <v>1440908656.7</v>
      </c>
      <c r="E262" s="72">
        <v>1148322210.3</v>
      </c>
      <c r="F262" s="66">
        <v>1893913151</v>
      </c>
      <c r="G262" s="66">
        <v>1996962623.3</v>
      </c>
      <c r="H262" s="73">
        <v>-103049472.3</v>
      </c>
      <c r="I262" s="66">
        <v>4151490476.1799998</v>
      </c>
      <c r="J262" s="66">
        <v>3261936182.9899998</v>
      </c>
      <c r="K262" s="72">
        <v>889554293.19000006</v>
      </c>
      <c r="L262" s="66">
        <v>8890243488.9899998</v>
      </c>
      <c r="M262" s="66">
        <v>10825070520.18</v>
      </c>
      <c r="N262" s="73">
        <v>-1934827031.1900001</v>
      </c>
      <c r="O262" s="66">
        <v>17524877983.169998</v>
      </c>
      <c r="P262" s="67">
        <v>977.84</v>
      </c>
    </row>
    <row r="263" spans="1:16" x14ac:dyDescent="0.2">
      <c r="A263" s="57">
        <v>245</v>
      </c>
      <c r="B263" s="71">
        <v>40604</v>
      </c>
      <c r="C263" s="66">
        <v>2124113809</v>
      </c>
      <c r="D263" s="66">
        <v>1252242865</v>
      </c>
      <c r="E263" s="72">
        <v>871870944</v>
      </c>
      <c r="F263" s="66">
        <v>1541383837</v>
      </c>
      <c r="G263" s="66">
        <v>1838768272</v>
      </c>
      <c r="H263" s="73">
        <v>-297384435</v>
      </c>
      <c r="I263" s="66">
        <v>2909051089.79</v>
      </c>
      <c r="J263" s="66">
        <v>2947086806.6399999</v>
      </c>
      <c r="K263" s="73">
        <v>-38035716.850000001</v>
      </c>
      <c r="L263" s="66">
        <v>8708928950.9699993</v>
      </c>
      <c r="M263" s="66">
        <v>9245379743.1200008</v>
      </c>
      <c r="N263" s="73">
        <v>-536450792.14999998</v>
      </c>
      <c r="O263" s="66">
        <v>15283477686.76</v>
      </c>
      <c r="P263" s="67">
        <v>980.6</v>
      </c>
    </row>
    <row r="264" spans="1:16" x14ac:dyDescent="0.2">
      <c r="A264" s="57">
        <v>246</v>
      </c>
      <c r="B264" s="71">
        <v>40635</v>
      </c>
      <c r="C264" s="66">
        <v>5167102835</v>
      </c>
      <c r="D264" s="66">
        <v>2218916541.1999998</v>
      </c>
      <c r="E264" s="72">
        <v>2948186293.8000002</v>
      </c>
      <c r="F264" s="66">
        <v>4110424764</v>
      </c>
      <c r="G264" s="66">
        <v>4458403336.4499998</v>
      </c>
      <c r="H264" s="73">
        <v>-347978572.44999999</v>
      </c>
      <c r="I264" s="66">
        <v>5659719612.0200005</v>
      </c>
      <c r="J264" s="66">
        <v>5380623753.2399998</v>
      </c>
      <c r="K264" s="72">
        <v>279095858.77999997</v>
      </c>
      <c r="L264" s="66">
        <v>17779111671.66</v>
      </c>
      <c r="M264" s="66">
        <v>20658415251.790001</v>
      </c>
      <c r="N264" s="73">
        <v>-2879303580.1300001</v>
      </c>
      <c r="O264" s="66">
        <v>32716358882.68</v>
      </c>
      <c r="P264" s="67">
        <v>984.78</v>
      </c>
    </row>
    <row r="265" spans="1:16" x14ac:dyDescent="0.2">
      <c r="A265" s="57">
        <v>247</v>
      </c>
      <c r="B265" s="71">
        <v>40726</v>
      </c>
      <c r="C265" s="66">
        <v>2120389778.04</v>
      </c>
      <c r="D265" s="66">
        <v>1295940871.7</v>
      </c>
      <c r="E265" s="72">
        <v>824448906.34000003</v>
      </c>
      <c r="F265" s="66">
        <v>3990017124.1999998</v>
      </c>
      <c r="G265" s="66">
        <v>3659566838.0500002</v>
      </c>
      <c r="H265" s="72">
        <v>330450286.14999998</v>
      </c>
      <c r="I265" s="66">
        <v>4920609597.54</v>
      </c>
      <c r="J265" s="66">
        <v>7892852976.7399998</v>
      </c>
      <c r="K265" s="73">
        <v>-2972243379.1999998</v>
      </c>
      <c r="L265" s="66">
        <v>13236690481.110001</v>
      </c>
      <c r="M265" s="66">
        <v>11419346294.4</v>
      </c>
      <c r="N265" s="72">
        <v>1817344186.71</v>
      </c>
      <c r="O265" s="66">
        <v>24267706980.889999</v>
      </c>
      <c r="P265" s="67">
        <v>985.63</v>
      </c>
    </row>
    <row r="266" spans="1:16" x14ac:dyDescent="0.2">
      <c r="A266" s="57">
        <v>248</v>
      </c>
      <c r="B266" s="71">
        <v>40757</v>
      </c>
      <c r="C266" s="66">
        <v>2258008661</v>
      </c>
      <c r="D266" s="66">
        <v>1616955043</v>
      </c>
      <c r="E266" s="72">
        <v>641053618</v>
      </c>
      <c r="F266" s="66">
        <v>3468936647.0500002</v>
      </c>
      <c r="G266" s="66">
        <v>3542261046.27</v>
      </c>
      <c r="H266" s="73">
        <v>-73324399.219999999</v>
      </c>
      <c r="I266" s="66">
        <v>8267402332.7399998</v>
      </c>
      <c r="J266" s="66">
        <v>9651400228.4400005</v>
      </c>
      <c r="K266" s="73">
        <v>-1383997895.7</v>
      </c>
      <c r="L266" s="66">
        <v>13416430086.879999</v>
      </c>
      <c r="M266" s="66">
        <v>12600161409.959999</v>
      </c>
      <c r="N266" s="72">
        <v>816268676.91999996</v>
      </c>
      <c r="O266" s="66">
        <v>27410777727.669998</v>
      </c>
      <c r="P266" s="67">
        <v>983.53</v>
      </c>
    </row>
    <row r="267" spans="1:16" x14ac:dyDescent="0.2">
      <c r="A267" s="57">
        <v>249</v>
      </c>
      <c r="B267" s="71">
        <v>40788</v>
      </c>
      <c r="C267" s="66">
        <v>1649118193</v>
      </c>
      <c r="D267" s="66">
        <v>3318141588.1500001</v>
      </c>
      <c r="E267" s="73">
        <v>-1669023395.1500001</v>
      </c>
      <c r="F267" s="66">
        <v>3791305967.5</v>
      </c>
      <c r="G267" s="66">
        <v>3738463456.5</v>
      </c>
      <c r="H267" s="72">
        <v>52842511</v>
      </c>
      <c r="I267" s="66">
        <v>7771024292.7200003</v>
      </c>
      <c r="J267" s="66">
        <v>9297210132.8700008</v>
      </c>
      <c r="K267" s="73">
        <v>-1526185840.1500001</v>
      </c>
      <c r="L267" s="66">
        <v>15951336254.59</v>
      </c>
      <c r="M267" s="66">
        <v>12808969530.290001</v>
      </c>
      <c r="N267" s="72">
        <v>3142366724.3000002</v>
      </c>
      <c r="O267" s="66">
        <v>29162784707.810001</v>
      </c>
      <c r="P267" s="67">
        <v>969.89</v>
      </c>
    </row>
    <row r="268" spans="1:16" x14ac:dyDescent="0.2">
      <c r="A268" s="57">
        <v>250</v>
      </c>
      <c r="B268" s="71">
        <v>40818</v>
      </c>
      <c r="C268" s="66">
        <v>2561466915</v>
      </c>
      <c r="D268" s="66">
        <v>3737126046</v>
      </c>
      <c r="E268" s="73">
        <v>-1175659131</v>
      </c>
      <c r="F268" s="66">
        <v>3755055450</v>
      </c>
      <c r="G268" s="66">
        <v>4301082748</v>
      </c>
      <c r="H268" s="73">
        <v>-546027298</v>
      </c>
      <c r="I268" s="66">
        <v>9460998685.7199993</v>
      </c>
      <c r="J268" s="66">
        <v>12261748815.629999</v>
      </c>
      <c r="K268" s="73">
        <v>-2800750129.9099998</v>
      </c>
      <c r="L268" s="66">
        <v>16832112479.75</v>
      </c>
      <c r="M268" s="66">
        <v>12309675920.84</v>
      </c>
      <c r="N268" s="72">
        <v>4522436558.9099998</v>
      </c>
      <c r="O268" s="66">
        <v>32609633530.470001</v>
      </c>
      <c r="P268" s="67">
        <v>949.09</v>
      </c>
    </row>
    <row r="269" spans="1:16" x14ac:dyDescent="0.2">
      <c r="A269" s="57">
        <v>251</v>
      </c>
      <c r="B269" s="71">
        <v>40849</v>
      </c>
      <c r="C269" s="66">
        <v>2531867319</v>
      </c>
      <c r="D269" s="66">
        <v>4205958783</v>
      </c>
      <c r="E269" s="73">
        <v>-1674091464</v>
      </c>
      <c r="F269" s="66">
        <v>5592120967</v>
      </c>
      <c r="G269" s="66">
        <v>4889682142.6000004</v>
      </c>
      <c r="H269" s="72">
        <v>702438824.39999998</v>
      </c>
      <c r="I269" s="66">
        <v>9254995935.9400005</v>
      </c>
      <c r="J269" s="66">
        <v>11816210654.65</v>
      </c>
      <c r="K269" s="73">
        <v>-2561214718.71</v>
      </c>
      <c r="L269" s="66">
        <v>16207638864.73</v>
      </c>
      <c r="M269" s="66">
        <v>12674771506.42</v>
      </c>
      <c r="N269" s="72">
        <v>3532867358.3099999</v>
      </c>
      <c r="O269" s="66">
        <v>33586623086.669998</v>
      </c>
      <c r="P269" s="67">
        <v>949.57</v>
      </c>
    </row>
    <row r="270" spans="1:16" x14ac:dyDescent="0.2">
      <c r="A270" s="57">
        <v>252</v>
      </c>
      <c r="B270" s="65" t="s">
        <v>261</v>
      </c>
      <c r="C270" s="66">
        <v>2078819504</v>
      </c>
      <c r="D270" s="66">
        <v>1238890490</v>
      </c>
      <c r="E270" s="72">
        <v>839929014</v>
      </c>
      <c r="F270" s="66">
        <v>3558181543.8400002</v>
      </c>
      <c r="G270" s="66">
        <v>3508937328.3899999</v>
      </c>
      <c r="H270" s="72">
        <v>49244215.450000003</v>
      </c>
      <c r="I270" s="66">
        <v>8094808368.4499998</v>
      </c>
      <c r="J270" s="66">
        <v>6096718920.8699999</v>
      </c>
      <c r="K270" s="72">
        <v>1998089447.5799999</v>
      </c>
      <c r="L270" s="66">
        <v>10193063658.870001</v>
      </c>
      <c r="M270" s="66">
        <v>13080326335.9</v>
      </c>
      <c r="N270" s="73">
        <v>-2887262677.0300002</v>
      </c>
      <c r="O270" s="66">
        <v>23924873075.16</v>
      </c>
      <c r="P270" s="67">
        <v>967.07</v>
      </c>
    </row>
    <row r="271" spans="1:16" x14ac:dyDescent="0.2">
      <c r="A271" s="57">
        <v>253</v>
      </c>
      <c r="B271" s="65" t="s">
        <v>262</v>
      </c>
      <c r="C271" s="66">
        <v>3546854684</v>
      </c>
      <c r="D271" s="66">
        <v>2639219516.25</v>
      </c>
      <c r="E271" s="72">
        <v>907635167.75</v>
      </c>
      <c r="F271" s="66">
        <v>3392760020.75</v>
      </c>
      <c r="G271" s="66">
        <v>3967104117.5</v>
      </c>
      <c r="H271" s="73">
        <v>-574344096.75</v>
      </c>
      <c r="I271" s="66">
        <v>10763437035.07</v>
      </c>
      <c r="J271" s="66">
        <v>7854684662.5299997</v>
      </c>
      <c r="K271" s="72">
        <v>2908752372.54</v>
      </c>
      <c r="L271" s="66">
        <v>12472609602.610001</v>
      </c>
      <c r="M271" s="66">
        <v>15714653046.15</v>
      </c>
      <c r="N271" s="73">
        <v>-3242043443.54</v>
      </c>
      <c r="O271" s="66">
        <v>30175661342.43</v>
      </c>
      <c r="P271" s="67">
        <v>968.49</v>
      </c>
    </row>
    <row r="272" spans="1:16" x14ac:dyDescent="0.2">
      <c r="A272" s="57">
        <v>254</v>
      </c>
      <c r="B272" s="65" t="s">
        <v>263</v>
      </c>
      <c r="C272" s="66">
        <v>3063568626</v>
      </c>
      <c r="D272" s="66">
        <v>2411701528</v>
      </c>
      <c r="E272" s="72">
        <v>651867098</v>
      </c>
      <c r="F272" s="66">
        <v>4760869579</v>
      </c>
      <c r="G272" s="66">
        <v>4120486910.4000001</v>
      </c>
      <c r="H272" s="72">
        <v>640382668.60000002</v>
      </c>
      <c r="I272" s="66">
        <v>9907085673.2199993</v>
      </c>
      <c r="J272" s="66">
        <v>6511958678</v>
      </c>
      <c r="K272" s="72">
        <v>3395126995.2199998</v>
      </c>
      <c r="L272" s="66">
        <v>15543023203.26</v>
      </c>
      <c r="M272" s="66">
        <v>20230399965.080002</v>
      </c>
      <c r="N272" s="73">
        <v>-4687376761.8199997</v>
      </c>
      <c r="O272" s="66">
        <v>33274547081.48</v>
      </c>
      <c r="P272" s="67">
        <v>982.07</v>
      </c>
    </row>
    <row r="273" spans="1:16" x14ac:dyDescent="0.2">
      <c r="A273" s="57">
        <v>255</v>
      </c>
      <c r="B273" s="65" t="s">
        <v>264</v>
      </c>
      <c r="C273" s="66">
        <v>2876918660</v>
      </c>
      <c r="D273" s="66">
        <v>4084459018.8499999</v>
      </c>
      <c r="E273" s="73">
        <v>-1207540358.8499999</v>
      </c>
      <c r="F273" s="66">
        <v>4126029958.5</v>
      </c>
      <c r="G273" s="66">
        <v>3914341703.3600001</v>
      </c>
      <c r="H273" s="72">
        <v>211688255.13999999</v>
      </c>
      <c r="I273" s="66">
        <v>11313608949.959999</v>
      </c>
      <c r="J273" s="66">
        <v>5035967415.6400003</v>
      </c>
      <c r="K273" s="72">
        <v>6277641534.3199997</v>
      </c>
      <c r="L273" s="66">
        <v>14677555494.68</v>
      </c>
      <c r="M273" s="66">
        <v>19959344925.290001</v>
      </c>
      <c r="N273" s="73">
        <v>-5281789430.6099997</v>
      </c>
      <c r="O273" s="66">
        <v>32994113063.139999</v>
      </c>
      <c r="P273" s="67">
        <v>995.57</v>
      </c>
    </row>
    <row r="274" spans="1:16" x14ac:dyDescent="0.2">
      <c r="A274" s="57">
        <v>256</v>
      </c>
      <c r="B274" s="65" t="s">
        <v>265</v>
      </c>
      <c r="C274" s="66">
        <v>1210635564</v>
      </c>
      <c r="D274" s="66">
        <v>3333027709.75</v>
      </c>
      <c r="E274" s="73">
        <v>-2122392145.75</v>
      </c>
      <c r="F274" s="66">
        <v>3503318777.6500001</v>
      </c>
      <c r="G274" s="66">
        <v>3393838298</v>
      </c>
      <c r="H274" s="72">
        <v>109480479.65000001</v>
      </c>
      <c r="I274" s="66">
        <v>8527015862.3800001</v>
      </c>
      <c r="J274" s="66">
        <v>5227617890.1300001</v>
      </c>
      <c r="K274" s="72">
        <v>3299397972.25</v>
      </c>
      <c r="L274" s="66">
        <v>14739613548.559999</v>
      </c>
      <c r="M274" s="66">
        <v>16026099854.709999</v>
      </c>
      <c r="N274" s="73">
        <v>-1286486306.1500001</v>
      </c>
      <c r="O274" s="66">
        <v>27980583752.59</v>
      </c>
      <c r="P274" s="67">
        <v>995.67</v>
      </c>
    </row>
    <row r="275" spans="1:16" x14ac:dyDescent="0.2">
      <c r="A275" s="57">
        <v>257</v>
      </c>
      <c r="B275" s="65" t="s">
        <v>266</v>
      </c>
      <c r="C275" s="66">
        <v>2623732436</v>
      </c>
      <c r="D275" s="66">
        <v>3546689240.5999999</v>
      </c>
      <c r="E275" s="73">
        <v>-922956804.60000002</v>
      </c>
      <c r="F275" s="66">
        <v>3542628475.8000002</v>
      </c>
      <c r="G275" s="66">
        <v>3855178240.5</v>
      </c>
      <c r="H275" s="73">
        <v>-312549764.69999999</v>
      </c>
      <c r="I275" s="66">
        <v>5604766165.5200005</v>
      </c>
      <c r="J275" s="66">
        <v>5703430065.5200005</v>
      </c>
      <c r="K275" s="73">
        <v>-98663900</v>
      </c>
      <c r="L275" s="66">
        <v>16532931768.92</v>
      </c>
      <c r="M275" s="66">
        <v>15198761299.620001</v>
      </c>
      <c r="N275" s="72">
        <v>1334170469.3</v>
      </c>
      <c r="O275" s="66">
        <v>28304058846.240002</v>
      </c>
      <c r="P275" s="67">
        <v>987.21</v>
      </c>
    </row>
    <row r="276" spans="1:16" x14ac:dyDescent="0.2">
      <c r="A276" s="57">
        <v>258</v>
      </c>
      <c r="B276" s="65" t="s">
        <v>267</v>
      </c>
      <c r="C276" s="66">
        <v>3669407119</v>
      </c>
      <c r="D276" s="66">
        <v>3819028060</v>
      </c>
      <c r="E276" s="73">
        <v>-149620941</v>
      </c>
      <c r="F276" s="66">
        <v>4645117419.4499998</v>
      </c>
      <c r="G276" s="66">
        <v>4473233185.5200005</v>
      </c>
      <c r="H276" s="72">
        <v>171884233.93000001</v>
      </c>
      <c r="I276" s="66">
        <v>6528071896.9099998</v>
      </c>
      <c r="J276" s="66">
        <v>6606601790.1300001</v>
      </c>
      <c r="K276" s="73">
        <v>-78529893.219999999</v>
      </c>
      <c r="L276" s="66">
        <v>18132032699.5</v>
      </c>
      <c r="M276" s="66">
        <v>18075766099.209999</v>
      </c>
      <c r="N276" s="72">
        <v>56266600.289999999</v>
      </c>
      <c r="O276" s="66">
        <v>32974629134.860001</v>
      </c>
      <c r="P276" s="67">
        <v>990.91</v>
      </c>
    </row>
    <row r="277" spans="1:16" x14ac:dyDescent="0.2">
      <c r="A277" s="57">
        <v>259</v>
      </c>
      <c r="B277" s="65" t="s">
        <v>268</v>
      </c>
      <c r="C277" s="66">
        <v>3303240737</v>
      </c>
      <c r="D277" s="66">
        <v>4130793369.46</v>
      </c>
      <c r="E277" s="73">
        <v>-827552632.46000004</v>
      </c>
      <c r="F277" s="66">
        <v>3404129663.4499998</v>
      </c>
      <c r="G277" s="66">
        <v>4210662258.6500001</v>
      </c>
      <c r="H277" s="73">
        <v>-806532595.20000005</v>
      </c>
      <c r="I277" s="66">
        <v>7420422304.5900002</v>
      </c>
      <c r="J277" s="66">
        <v>6304867934.1499996</v>
      </c>
      <c r="K277" s="72">
        <v>1115554370.4400001</v>
      </c>
      <c r="L277" s="66">
        <v>18675558661.689999</v>
      </c>
      <c r="M277" s="66">
        <v>18157027804.470001</v>
      </c>
      <c r="N277" s="72">
        <v>518530857.22000003</v>
      </c>
      <c r="O277" s="66">
        <v>32803351366.73</v>
      </c>
      <c r="P277" s="67">
        <v>977.22</v>
      </c>
    </row>
    <row r="278" spans="1:16" x14ac:dyDescent="0.2">
      <c r="A278" s="57">
        <v>260</v>
      </c>
      <c r="B278" s="65" t="s">
        <v>269</v>
      </c>
      <c r="C278" s="66">
        <v>2259205556.5</v>
      </c>
      <c r="D278" s="66">
        <v>2410777246.5</v>
      </c>
      <c r="E278" s="73">
        <v>-151571690</v>
      </c>
      <c r="F278" s="66">
        <v>3545702304</v>
      </c>
      <c r="G278" s="66">
        <v>3668881000</v>
      </c>
      <c r="H278" s="73">
        <v>-123178696</v>
      </c>
      <c r="I278" s="66">
        <v>6513459146.7799997</v>
      </c>
      <c r="J278" s="66">
        <v>6788935655.6400003</v>
      </c>
      <c r="K278" s="73">
        <v>-275476508.86000001</v>
      </c>
      <c r="L278" s="66">
        <v>14447826782.34</v>
      </c>
      <c r="M278" s="66">
        <v>13897599887.48</v>
      </c>
      <c r="N278" s="72">
        <v>550226894.86000001</v>
      </c>
      <c r="O278" s="66">
        <v>26766193789.619999</v>
      </c>
      <c r="P278" s="67">
        <v>985.91</v>
      </c>
    </row>
    <row r="279" spans="1:16" x14ac:dyDescent="0.2">
      <c r="A279" s="57">
        <v>261</v>
      </c>
      <c r="B279" s="65" t="s">
        <v>270</v>
      </c>
      <c r="C279" s="66">
        <v>2531100090</v>
      </c>
      <c r="D279" s="66">
        <v>2789107466</v>
      </c>
      <c r="E279" s="73">
        <v>-258007376</v>
      </c>
      <c r="F279" s="66">
        <v>2964086012</v>
      </c>
      <c r="G279" s="66">
        <v>2587055302.4299998</v>
      </c>
      <c r="H279" s="72">
        <v>377030709.56999999</v>
      </c>
      <c r="I279" s="66">
        <v>6856563386.6099997</v>
      </c>
      <c r="J279" s="66">
        <v>7870203439.1400003</v>
      </c>
      <c r="K279" s="73">
        <v>-1013640052.53</v>
      </c>
      <c r="L279" s="66">
        <v>13286784285.379999</v>
      </c>
      <c r="M279" s="66">
        <v>12392167566.42</v>
      </c>
      <c r="N279" s="72">
        <v>894616718.96000004</v>
      </c>
      <c r="O279" s="66">
        <v>25638533773.990002</v>
      </c>
      <c r="P279" s="67">
        <v>987.91</v>
      </c>
    </row>
    <row r="280" spans="1:16" x14ac:dyDescent="0.2">
      <c r="A280" s="57">
        <v>262</v>
      </c>
      <c r="B280" s="71">
        <v>40546</v>
      </c>
      <c r="C280" s="66">
        <v>2567829845</v>
      </c>
      <c r="D280" s="66">
        <v>3547276865.25</v>
      </c>
      <c r="E280" s="73">
        <v>-979447020.25</v>
      </c>
      <c r="F280" s="66">
        <v>3701113739</v>
      </c>
      <c r="G280" s="66">
        <v>2816826464.5</v>
      </c>
      <c r="H280" s="72">
        <v>884287274.5</v>
      </c>
      <c r="I280" s="66">
        <v>6249786687.8299999</v>
      </c>
      <c r="J280" s="66">
        <v>4997961270.1400003</v>
      </c>
      <c r="K280" s="72">
        <v>1251825417.6900001</v>
      </c>
      <c r="L280" s="66">
        <v>13406883917.82</v>
      </c>
      <c r="M280" s="66">
        <v>14563549589.76</v>
      </c>
      <c r="N280" s="73">
        <v>-1156665671.9400001</v>
      </c>
      <c r="O280" s="66">
        <v>25925614189.650002</v>
      </c>
      <c r="P280" s="67">
        <v>994.48</v>
      </c>
    </row>
    <row r="281" spans="1:16" x14ac:dyDescent="0.2">
      <c r="A281" s="57">
        <v>263</v>
      </c>
      <c r="B281" s="71">
        <v>40577</v>
      </c>
      <c r="C281" s="66">
        <v>2914153006.75</v>
      </c>
      <c r="D281" s="66">
        <v>3520727960.0500002</v>
      </c>
      <c r="E281" s="73">
        <v>-606574953.29999995</v>
      </c>
      <c r="F281" s="66">
        <v>3265015858.5900002</v>
      </c>
      <c r="G281" s="66">
        <v>3592476505.3699999</v>
      </c>
      <c r="H281" s="73">
        <v>-327460646.77999997</v>
      </c>
      <c r="I281" s="66">
        <v>7156216088.8999996</v>
      </c>
      <c r="J281" s="66">
        <v>7248779272.9899998</v>
      </c>
      <c r="K281" s="73">
        <v>-92563184.090000004</v>
      </c>
      <c r="L281" s="66">
        <v>11883606401.24</v>
      </c>
      <c r="M281" s="66">
        <v>10857007617.07</v>
      </c>
      <c r="N281" s="72">
        <v>1026598784.17</v>
      </c>
      <c r="O281" s="66">
        <v>25218991355.48</v>
      </c>
      <c r="P281" s="67">
        <v>987.59</v>
      </c>
    </row>
    <row r="282" spans="1:16" x14ac:dyDescent="0.2">
      <c r="A282" s="57">
        <v>264</v>
      </c>
      <c r="B282" s="71">
        <v>40605</v>
      </c>
      <c r="C282" s="66">
        <v>3777822782</v>
      </c>
      <c r="D282" s="66">
        <v>2866826642</v>
      </c>
      <c r="E282" s="72">
        <v>910996140</v>
      </c>
      <c r="F282" s="66">
        <v>3175861923.6500001</v>
      </c>
      <c r="G282" s="66">
        <v>2352501753.25</v>
      </c>
      <c r="H282" s="72">
        <v>823360170.39999998</v>
      </c>
      <c r="I282" s="66">
        <v>6445418086.9499998</v>
      </c>
      <c r="J282" s="66">
        <v>8166316329.8500004</v>
      </c>
      <c r="K282" s="73">
        <v>-1720898242.9000001</v>
      </c>
      <c r="L282" s="66">
        <v>12449134203.299999</v>
      </c>
      <c r="M282" s="66">
        <v>12462592270.799999</v>
      </c>
      <c r="N282" s="73">
        <v>-13458067.5</v>
      </c>
      <c r="O282" s="66">
        <v>25848236995.900002</v>
      </c>
      <c r="P282" s="67">
        <v>990.08</v>
      </c>
    </row>
    <row r="283" spans="1:16" x14ac:dyDescent="0.2">
      <c r="A283" s="57">
        <v>265</v>
      </c>
      <c r="B283" s="71">
        <v>40636</v>
      </c>
      <c r="C283" s="66">
        <v>3862275766</v>
      </c>
      <c r="D283" s="66">
        <v>1851289694</v>
      </c>
      <c r="E283" s="72">
        <v>2010986072</v>
      </c>
      <c r="F283" s="66">
        <v>3017725542.1500001</v>
      </c>
      <c r="G283" s="66">
        <v>2617357889.1500001</v>
      </c>
      <c r="H283" s="72">
        <v>400367653</v>
      </c>
      <c r="I283" s="66">
        <v>7247887476.8699999</v>
      </c>
      <c r="J283" s="66">
        <v>7448928701.3299999</v>
      </c>
      <c r="K283" s="73">
        <v>-201041224.46000001</v>
      </c>
      <c r="L283" s="66">
        <v>11343979309.25</v>
      </c>
      <c r="M283" s="66">
        <v>13554291809.790001</v>
      </c>
      <c r="N283" s="73">
        <v>-2210312500.54</v>
      </c>
      <c r="O283" s="66">
        <v>25471868094.27</v>
      </c>
      <c r="P283" s="67">
        <v>995.91</v>
      </c>
    </row>
    <row r="284" spans="1:16" x14ac:dyDescent="0.2">
      <c r="A284" s="57">
        <v>266</v>
      </c>
      <c r="B284" s="71">
        <v>40727</v>
      </c>
      <c r="C284" s="66">
        <v>3306313927</v>
      </c>
      <c r="D284" s="66">
        <v>3056435741.75</v>
      </c>
      <c r="E284" s="72">
        <v>249878185.25</v>
      </c>
      <c r="F284" s="66">
        <v>2713419058</v>
      </c>
      <c r="G284" s="66">
        <v>2562486619.9000001</v>
      </c>
      <c r="H284" s="72">
        <v>150932438.09999999</v>
      </c>
      <c r="I284" s="66">
        <v>5117155554.3500004</v>
      </c>
      <c r="J284" s="66">
        <v>4136162436.8499999</v>
      </c>
      <c r="K284" s="72">
        <v>980993117.5</v>
      </c>
      <c r="L284" s="66">
        <v>11086537791.219999</v>
      </c>
      <c r="M284" s="66">
        <v>12468341532.07</v>
      </c>
      <c r="N284" s="73">
        <v>-1381803740.8499999</v>
      </c>
      <c r="O284" s="66">
        <v>22223426330.57</v>
      </c>
      <c r="P284" s="66">
        <v>1002.94</v>
      </c>
    </row>
    <row r="285" spans="1:16" x14ac:dyDescent="0.2">
      <c r="A285" s="57">
        <v>267</v>
      </c>
      <c r="B285" s="71">
        <v>40758</v>
      </c>
      <c r="C285" s="66">
        <v>6091572358</v>
      </c>
      <c r="D285" s="66">
        <v>4619068262.75</v>
      </c>
      <c r="E285" s="72">
        <v>1472504095.25</v>
      </c>
      <c r="F285" s="66">
        <v>5900050780.3999996</v>
      </c>
      <c r="G285" s="66">
        <v>5038532608.1800003</v>
      </c>
      <c r="H285" s="72">
        <v>861518172.22000003</v>
      </c>
      <c r="I285" s="66">
        <v>9451966239.8999996</v>
      </c>
      <c r="J285" s="66">
        <v>6163782334.0200005</v>
      </c>
      <c r="K285" s="72">
        <v>3288183905.8800001</v>
      </c>
      <c r="L285" s="66">
        <v>23075672002.25</v>
      </c>
      <c r="M285" s="66">
        <v>28697878175.599998</v>
      </c>
      <c r="N285" s="73">
        <v>-5622206173.3500004</v>
      </c>
      <c r="O285" s="66">
        <v>44519261380.550003</v>
      </c>
      <c r="P285" s="66">
        <v>1018.57</v>
      </c>
    </row>
    <row r="286" spans="1:16" x14ac:dyDescent="0.2">
      <c r="A286" s="57">
        <v>268</v>
      </c>
      <c r="B286" s="71">
        <v>40789</v>
      </c>
      <c r="C286" s="66">
        <v>2594209559</v>
      </c>
      <c r="D286" s="66">
        <v>2396523174.1700001</v>
      </c>
      <c r="E286" s="72">
        <v>197686384.83000001</v>
      </c>
      <c r="F286" s="66">
        <v>4103095236.98</v>
      </c>
      <c r="G286" s="66">
        <v>3416363585.1500001</v>
      </c>
      <c r="H286" s="72">
        <v>686731651.83000004</v>
      </c>
      <c r="I286" s="66">
        <v>7437196249.7700005</v>
      </c>
      <c r="J286" s="66">
        <v>6440004041.0699997</v>
      </c>
      <c r="K286" s="72">
        <v>997192208.70000005</v>
      </c>
      <c r="L286" s="66">
        <v>16947280554.940001</v>
      </c>
      <c r="M286" s="66">
        <v>18828890800.299999</v>
      </c>
      <c r="N286" s="73">
        <v>-1881610245.3599999</v>
      </c>
      <c r="O286" s="66">
        <v>31081781600.689999</v>
      </c>
      <c r="P286" s="66">
        <v>1017.01</v>
      </c>
    </row>
    <row r="287" spans="1:16" x14ac:dyDescent="0.2">
      <c r="A287" s="57">
        <v>269</v>
      </c>
      <c r="B287" s="71">
        <v>40819</v>
      </c>
      <c r="C287" s="66">
        <v>3063695097</v>
      </c>
      <c r="D287" s="66">
        <v>1958826025</v>
      </c>
      <c r="E287" s="72">
        <v>1104869072</v>
      </c>
      <c r="F287" s="66">
        <v>2984337781</v>
      </c>
      <c r="G287" s="66">
        <v>3287867325.6999998</v>
      </c>
      <c r="H287" s="73">
        <v>-303529544.69999999</v>
      </c>
      <c r="I287" s="66">
        <v>4563288828.7299995</v>
      </c>
      <c r="J287" s="66">
        <v>5328933805.1800003</v>
      </c>
      <c r="K287" s="73">
        <v>-765644976.45000005</v>
      </c>
      <c r="L287" s="66">
        <v>15024852667.610001</v>
      </c>
      <c r="M287" s="66">
        <v>15060547218.459999</v>
      </c>
      <c r="N287" s="73">
        <v>-35694550.850000001</v>
      </c>
      <c r="O287" s="66">
        <v>25636174374.34</v>
      </c>
      <c r="P287" s="66">
        <v>1019.22</v>
      </c>
    </row>
    <row r="288" spans="1:16" x14ac:dyDescent="0.2">
      <c r="A288" s="57">
        <v>270</v>
      </c>
      <c r="B288" s="71">
        <v>40850</v>
      </c>
      <c r="C288" s="66">
        <v>2572987391</v>
      </c>
      <c r="D288" s="66">
        <v>3142737367.0999999</v>
      </c>
      <c r="E288" s="73">
        <v>-569749976.10000002</v>
      </c>
      <c r="F288" s="66">
        <v>3631876952.5999999</v>
      </c>
      <c r="G288" s="66">
        <v>3975428725</v>
      </c>
      <c r="H288" s="73">
        <v>-343551772.39999998</v>
      </c>
      <c r="I288" s="66">
        <v>5083165138.1499996</v>
      </c>
      <c r="J288" s="66">
        <v>4777700111.1400003</v>
      </c>
      <c r="K288" s="72">
        <v>305465027.00999999</v>
      </c>
      <c r="L288" s="66">
        <v>17261033786.34</v>
      </c>
      <c r="M288" s="66">
        <v>16653197064.85</v>
      </c>
      <c r="N288" s="72">
        <v>607836721.49000001</v>
      </c>
      <c r="O288" s="66">
        <v>28549063268.09</v>
      </c>
      <c r="P288" s="66">
        <v>1007.06</v>
      </c>
    </row>
    <row r="289" spans="1:16" x14ac:dyDescent="0.2">
      <c r="A289" s="57">
        <v>271</v>
      </c>
      <c r="B289" s="65" t="s">
        <v>271</v>
      </c>
      <c r="C289" s="66">
        <v>5095412167</v>
      </c>
      <c r="D289" s="66">
        <v>1912290910</v>
      </c>
      <c r="E289" s="72">
        <v>3183121257</v>
      </c>
      <c r="F289" s="66">
        <v>3969794514.25</v>
      </c>
      <c r="G289" s="66">
        <v>4333676923.8500004</v>
      </c>
      <c r="H289" s="73">
        <v>-363882409.60000002</v>
      </c>
      <c r="I289" s="66">
        <v>6497155466.0900002</v>
      </c>
      <c r="J289" s="66">
        <v>3219786792.0500002</v>
      </c>
      <c r="K289" s="72">
        <v>3277368674.04</v>
      </c>
      <c r="L289" s="66">
        <v>16259776391.01</v>
      </c>
      <c r="M289" s="66">
        <v>22356383912.450001</v>
      </c>
      <c r="N289" s="73">
        <v>-6096607521.4399996</v>
      </c>
      <c r="O289" s="66">
        <v>31822138538.349998</v>
      </c>
      <c r="P289" s="66">
        <v>1022.89</v>
      </c>
    </row>
    <row r="290" spans="1:16" x14ac:dyDescent="0.2">
      <c r="A290" s="57">
        <v>272</v>
      </c>
      <c r="B290" s="65" t="s">
        <v>272</v>
      </c>
      <c r="C290" s="66">
        <v>3193002129</v>
      </c>
      <c r="D290" s="66">
        <v>2923861679</v>
      </c>
      <c r="E290" s="72">
        <v>269140450</v>
      </c>
      <c r="F290" s="66">
        <v>4707699711</v>
      </c>
      <c r="G290" s="66">
        <v>5396360435</v>
      </c>
      <c r="H290" s="73">
        <v>-688660724</v>
      </c>
      <c r="I290" s="66">
        <v>5935451092.3000002</v>
      </c>
      <c r="J290" s="66">
        <v>6909913138.9899998</v>
      </c>
      <c r="K290" s="73">
        <v>-974462046.69000006</v>
      </c>
      <c r="L290" s="66">
        <v>23815516184.73</v>
      </c>
      <c r="M290" s="66">
        <v>22421533864.040001</v>
      </c>
      <c r="N290" s="72">
        <v>1393982320.6900001</v>
      </c>
      <c r="O290" s="66">
        <v>37651669117.029999</v>
      </c>
      <c r="P290" s="66">
        <v>1003.1</v>
      </c>
    </row>
    <row r="291" spans="1:16" x14ac:dyDescent="0.2">
      <c r="A291" s="57">
        <v>273</v>
      </c>
      <c r="B291" s="65" t="s">
        <v>273</v>
      </c>
      <c r="C291" s="66">
        <v>3156696138</v>
      </c>
      <c r="D291" s="66">
        <v>2362545200.3000002</v>
      </c>
      <c r="E291" s="72">
        <v>794150937.70000005</v>
      </c>
      <c r="F291" s="66">
        <v>3798572673.1599998</v>
      </c>
      <c r="G291" s="66">
        <v>3713044109.8099999</v>
      </c>
      <c r="H291" s="72">
        <v>85528563.349999994</v>
      </c>
      <c r="I291" s="66">
        <v>6748486584.5699997</v>
      </c>
      <c r="J291" s="66">
        <v>8526127118.5900002</v>
      </c>
      <c r="K291" s="73">
        <v>-1777640534.02</v>
      </c>
      <c r="L291" s="66">
        <v>15361689900.57</v>
      </c>
      <c r="M291" s="66">
        <v>14463728867.6</v>
      </c>
      <c r="N291" s="72">
        <v>897961032.97000003</v>
      </c>
      <c r="O291" s="66">
        <v>29065445296.299999</v>
      </c>
      <c r="P291" s="66">
        <v>1008.13</v>
      </c>
    </row>
    <row r="292" spans="1:16" x14ac:dyDescent="0.2">
      <c r="A292" s="57">
        <v>274</v>
      </c>
      <c r="B292" s="65" t="s">
        <v>274</v>
      </c>
      <c r="C292" s="66">
        <v>2153056567.7600002</v>
      </c>
      <c r="D292" s="66">
        <v>2467857810</v>
      </c>
      <c r="E292" s="73">
        <v>-314801242.24000001</v>
      </c>
      <c r="F292" s="66">
        <v>3605578307</v>
      </c>
      <c r="G292" s="66">
        <v>3590950095.75</v>
      </c>
      <c r="H292" s="72">
        <v>14628211.25</v>
      </c>
      <c r="I292" s="66">
        <v>4658929450.3999996</v>
      </c>
      <c r="J292" s="66">
        <v>6245105978.6300001</v>
      </c>
      <c r="K292" s="73">
        <v>-1586176528.23</v>
      </c>
      <c r="L292" s="66">
        <v>14107487301.559999</v>
      </c>
      <c r="M292" s="66">
        <v>12221137742.34</v>
      </c>
      <c r="N292" s="72">
        <v>1886349559.22</v>
      </c>
      <c r="O292" s="66">
        <v>24525051626.720001</v>
      </c>
      <c r="P292" s="66">
        <v>1002.35</v>
      </c>
    </row>
    <row r="293" spans="1:16" x14ac:dyDescent="0.2">
      <c r="A293" s="57">
        <v>275</v>
      </c>
      <c r="B293" s="65" t="s">
        <v>275</v>
      </c>
      <c r="C293" s="66">
        <v>2368892142</v>
      </c>
      <c r="D293" s="66">
        <v>1098516782.4000001</v>
      </c>
      <c r="E293" s="72">
        <v>1270375359.5999999</v>
      </c>
      <c r="F293" s="66">
        <v>1926506541.95</v>
      </c>
      <c r="G293" s="66">
        <v>2143028836.95</v>
      </c>
      <c r="H293" s="73">
        <v>-216522295</v>
      </c>
      <c r="I293" s="66">
        <v>5603896646.3900003</v>
      </c>
      <c r="J293" s="66">
        <v>6299440225.8100004</v>
      </c>
      <c r="K293" s="73">
        <v>-695543579.41999996</v>
      </c>
      <c r="L293" s="66">
        <v>15522651494.950001</v>
      </c>
      <c r="M293" s="66">
        <v>15880960980.129999</v>
      </c>
      <c r="N293" s="73">
        <v>-358309485.18000001</v>
      </c>
      <c r="O293" s="66">
        <v>25421946825.290001</v>
      </c>
      <c r="P293" s="66">
        <v>1003.29</v>
      </c>
    </row>
    <row r="294" spans="1:16" x14ac:dyDescent="0.2">
      <c r="A294" s="57">
        <v>276</v>
      </c>
      <c r="B294" s="65" t="s">
        <v>276</v>
      </c>
      <c r="C294" s="66">
        <v>2705351334</v>
      </c>
      <c r="D294" s="66">
        <v>1684155996</v>
      </c>
      <c r="E294" s="72">
        <v>1021195338</v>
      </c>
      <c r="F294" s="66">
        <v>3758686374</v>
      </c>
      <c r="G294" s="66">
        <v>2592857392.5</v>
      </c>
      <c r="H294" s="72">
        <v>1165828981.5</v>
      </c>
      <c r="I294" s="66">
        <v>4169975825.21</v>
      </c>
      <c r="J294" s="66">
        <v>4457852515.3000002</v>
      </c>
      <c r="K294" s="73">
        <v>-287876690.08999997</v>
      </c>
      <c r="L294" s="66">
        <v>13185435665.01</v>
      </c>
      <c r="M294" s="66">
        <v>15084583294.42</v>
      </c>
      <c r="N294" s="73">
        <v>-1899147629.4100001</v>
      </c>
      <c r="O294" s="66">
        <v>23819449198.220001</v>
      </c>
      <c r="P294" s="66">
        <v>1019.93</v>
      </c>
    </row>
    <row r="295" spans="1:16" x14ac:dyDescent="0.2">
      <c r="A295" s="57">
        <v>277</v>
      </c>
      <c r="B295" s="65" t="s">
        <v>277</v>
      </c>
      <c r="C295" s="66">
        <v>3036517613</v>
      </c>
      <c r="D295" s="66">
        <v>2909829720</v>
      </c>
      <c r="E295" s="72">
        <v>126687893</v>
      </c>
      <c r="F295" s="66">
        <v>3564941252</v>
      </c>
      <c r="G295" s="66">
        <v>3626649584</v>
      </c>
      <c r="H295" s="73">
        <v>-61708332</v>
      </c>
      <c r="I295" s="66">
        <v>7983737915.54</v>
      </c>
      <c r="J295" s="66">
        <v>5931959715.2799997</v>
      </c>
      <c r="K295" s="72">
        <v>2051778200.26</v>
      </c>
      <c r="L295" s="66">
        <v>16040788996.98</v>
      </c>
      <c r="M295" s="66">
        <v>18157546758.240002</v>
      </c>
      <c r="N295" s="73">
        <v>-2116757761.26</v>
      </c>
      <c r="O295" s="66">
        <v>30625985777.52</v>
      </c>
      <c r="P295" s="66">
        <v>1019.14</v>
      </c>
    </row>
    <row r="296" spans="1:16" x14ac:dyDescent="0.2">
      <c r="A296" s="57">
        <v>278</v>
      </c>
      <c r="B296" s="65" t="s">
        <v>278</v>
      </c>
      <c r="C296" s="66">
        <v>2135360349</v>
      </c>
      <c r="D296" s="66">
        <v>1659418976</v>
      </c>
      <c r="E296" s="72">
        <v>475941373</v>
      </c>
      <c r="F296" s="66">
        <v>2392810032.6999998</v>
      </c>
      <c r="G296" s="66">
        <v>2448760493.4000001</v>
      </c>
      <c r="H296" s="73">
        <v>-55950460.700000003</v>
      </c>
      <c r="I296" s="66">
        <v>6166328393.9799995</v>
      </c>
      <c r="J296" s="66">
        <v>5466505998.8699999</v>
      </c>
      <c r="K296" s="72">
        <v>699822395.11000001</v>
      </c>
      <c r="L296" s="66">
        <v>13760114811.790001</v>
      </c>
      <c r="M296" s="66">
        <v>14879928119.200001</v>
      </c>
      <c r="N296" s="73">
        <v>-1119813307.4100001</v>
      </c>
      <c r="O296" s="66">
        <v>24454613587.470001</v>
      </c>
      <c r="P296" s="66">
        <v>1027.54</v>
      </c>
    </row>
    <row r="297" spans="1:16" x14ac:dyDescent="0.2">
      <c r="A297" s="57">
        <v>279</v>
      </c>
      <c r="B297" s="65" t="s">
        <v>279</v>
      </c>
      <c r="C297" s="66">
        <v>4041307104</v>
      </c>
      <c r="D297" s="66">
        <v>3527356314</v>
      </c>
      <c r="E297" s="72">
        <v>513950790</v>
      </c>
      <c r="F297" s="66">
        <v>4558833571.1999998</v>
      </c>
      <c r="G297" s="66">
        <v>3518154426.5</v>
      </c>
      <c r="H297" s="72">
        <v>1040679144.7</v>
      </c>
      <c r="I297" s="66">
        <v>7909590721.7700005</v>
      </c>
      <c r="J297" s="66">
        <v>7216341841.8900003</v>
      </c>
      <c r="K297" s="72">
        <v>693248879.88</v>
      </c>
      <c r="L297" s="66">
        <v>20214395365.529999</v>
      </c>
      <c r="M297" s="66">
        <v>22462274180.110001</v>
      </c>
      <c r="N297" s="73">
        <v>-2247878814.5799999</v>
      </c>
      <c r="O297" s="66">
        <v>36724126762.5</v>
      </c>
      <c r="P297" s="66">
        <v>1034.3900000000001</v>
      </c>
    </row>
    <row r="298" spans="1:16" x14ac:dyDescent="0.2">
      <c r="A298" s="57">
        <v>280</v>
      </c>
      <c r="B298" s="65" t="s">
        <v>280</v>
      </c>
      <c r="C298" s="66">
        <v>2950562656</v>
      </c>
      <c r="D298" s="66">
        <v>3135872132.8000002</v>
      </c>
      <c r="E298" s="73">
        <v>-185309476.80000001</v>
      </c>
      <c r="F298" s="66">
        <v>3357399201</v>
      </c>
      <c r="G298" s="66">
        <v>3471900357.5</v>
      </c>
      <c r="H298" s="73">
        <v>-114501156.5</v>
      </c>
      <c r="I298" s="66">
        <v>8308300900.9799995</v>
      </c>
      <c r="J298" s="66">
        <v>5504276613.1099997</v>
      </c>
      <c r="K298" s="72">
        <v>2804024287.8699999</v>
      </c>
      <c r="L298" s="66">
        <v>18171267665.580002</v>
      </c>
      <c r="M298" s="66">
        <v>20675481320.150002</v>
      </c>
      <c r="N298" s="73">
        <v>-2504213654.5700002</v>
      </c>
      <c r="O298" s="66">
        <v>32787530423.560001</v>
      </c>
      <c r="P298" s="66">
        <v>1037.73</v>
      </c>
    </row>
    <row r="299" spans="1:16" x14ac:dyDescent="0.2">
      <c r="A299" s="57">
        <v>281</v>
      </c>
      <c r="B299" s="65" t="s">
        <v>281</v>
      </c>
      <c r="C299" s="66">
        <v>1375845572</v>
      </c>
      <c r="D299" s="66">
        <v>1911677280.25</v>
      </c>
      <c r="E299" s="73">
        <v>-535831708.25</v>
      </c>
      <c r="F299" s="66">
        <v>2242846581.8000002</v>
      </c>
      <c r="G299" s="66">
        <v>2196691378.6599998</v>
      </c>
      <c r="H299" s="72">
        <v>46155203.140000001</v>
      </c>
      <c r="I299" s="66">
        <v>3874454305.7399998</v>
      </c>
      <c r="J299" s="66">
        <v>3213541248.0300002</v>
      </c>
      <c r="K299" s="72">
        <v>660913057.71000004</v>
      </c>
      <c r="L299" s="66">
        <v>13820239348.16</v>
      </c>
      <c r="M299" s="66">
        <v>13991475900.76</v>
      </c>
      <c r="N299" s="73">
        <v>-171236552.59999999</v>
      </c>
      <c r="O299" s="66">
        <v>21313385807.700001</v>
      </c>
      <c r="P299" s="66">
        <v>1032.94</v>
      </c>
    </row>
    <row r="300" spans="1:16" x14ac:dyDescent="0.2">
      <c r="A300" s="57">
        <v>282</v>
      </c>
      <c r="B300" s="65" t="s">
        <v>282</v>
      </c>
      <c r="C300" s="66">
        <v>2027558855</v>
      </c>
      <c r="D300" s="66">
        <v>1888523367</v>
      </c>
      <c r="E300" s="72">
        <v>139035488</v>
      </c>
      <c r="F300" s="66">
        <v>2975956700.5</v>
      </c>
      <c r="G300" s="66">
        <v>2462033668.8600001</v>
      </c>
      <c r="H300" s="72">
        <v>513923031.63999999</v>
      </c>
      <c r="I300" s="66">
        <v>7198324314.1599998</v>
      </c>
      <c r="J300" s="66">
        <v>6868937329.2399998</v>
      </c>
      <c r="K300" s="72">
        <v>329386984.92000002</v>
      </c>
      <c r="L300" s="66">
        <v>13403066881.690001</v>
      </c>
      <c r="M300" s="66">
        <v>14385412386.25</v>
      </c>
      <c r="N300" s="73">
        <v>-982345504.55999994</v>
      </c>
      <c r="O300" s="66">
        <v>25604906751.349998</v>
      </c>
      <c r="P300" s="66">
        <v>1036.3599999999999</v>
      </c>
    </row>
    <row r="301" spans="1:16" x14ac:dyDescent="0.2">
      <c r="A301" s="57">
        <v>283</v>
      </c>
      <c r="B301" s="65" t="s">
        <v>283</v>
      </c>
      <c r="C301" s="66">
        <v>3090627106</v>
      </c>
      <c r="D301" s="66">
        <v>2735769182</v>
      </c>
      <c r="E301" s="72">
        <v>354857924</v>
      </c>
      <c r="F301" s="66">
        <v>4482464939</v>
      </c>
      <c r="G301" s="66">
        <v>4969220015.1499996</v>
      </c>
      <c r="H301" s="73">
        <v>-486755076.14999998</v>
      </c>
      <c r="I301" s="66">
        <v>14265193280.309999</v>
      </c>
      <c r="J301" s="66">
        <v>7974156059.7399998</v>
      </c>
      <c r="K301" s="72">
        <v>6291037220.5699997</v>
      </c>
      <c r="L301" s="66">
        <v>16130080582.620001</v>
      </c>
      <c r="M301" s="66">
        <v>22289220651.040001</v>
      </c>
      <c r="N301" s="73">
        <v>-6159140068.4200001</v>
      </c>
      <c r="O301" s="66">
        <v>37968365907.93</v>
      </c>
      <c r="P301" s="66">
        <v>1050.67</v>
      </c>
    </row>
    <row r="302" spans="1:16" x14ac:dyDescent="0.2">
      <c r="A302" s="57">
        <v>284</v>
      </c>
      <c r="B302" s="65" t="s">
        <v>284</v>
      </c>
      <c r="C302" s="66">
        <v>2645989762</v>
      </c>
      <c r="D302" s="66">
        <v>4682060371.46</v>
      </c>
      <c r="E302" s="73">
        <v>-2036070609.46</v>
      </c>
      <c r="F302" s="66">
        <v>3690967676.0999999</v>
      </c>
      <c r="G302" s="66">
        <v>3732195510.8000002</v>
      </c>
      <c r="H302" s="73">
        <v>-41227834.700000003</v>
      </c>
      <c r="I302" s="66">
        <v>9258319368.2399998</v>
      </c>
      <c r="J302" s="66">
        <v>5188638450.7600002</v>
      </c>
      <c r="K302" s="72">
        <v>4069680917.48</v>
      </c>
      <c r="L302" s="66">
        <v>17478417141.619999</v>
      </c>
      <c r="M302" s="66">
        <v>19470799614.939999</v>
      </c>
      <c r="N302" s="73">
        <v>-1992382473.3199999</v>
      </c>
      <c r="O302" s="66">
        <v>33073693947.959999</v>
      </c>
      <c r="P302" s="66">
        <v>1047.48</v>
      </c>
    </row>
    <row r="303" spans="1:16" x14ac:dyDescent="0.2">
      <c r="A303" s="57">
        <v>285</v>
      </c>
      <c r="B303" s="71">
        <v>40547</v>
      </c>
      <c r="C303" s="66">
        <v>4593127570</v>
      </c>
      <c r="D303" s="66">
        <v>3162183387</v>
      </c>
      <c r="E303" s="72">
        <v>1430944183</v>
      </c>
      <c r="F303" s="66">
        <v>4999899582.75</v>
      </c>
      <c r="G303" s="66">
        <v>4697693703</v>
      </c>
      <c r="H303" s="72">
        <v>302205879.75</v>
      </c>
      <c r="I303" s="66">
        <v>15877607832.9</v>
      </c>
      <c r="J303" s="66">
        <v>7595558164.6899996</v>
      </c>
      <c r="K303" s="72">
        <v>8282049668.21</v>
      </c>
      <c r="L303" s="66">
        <v>22868263242.759998</v>
      </c>
      <c r="M303" s="66">
        <v>32883462973.720001</v>
      </c>
      <c r="N303" s="73">
        <v>-10015199730.959999</v>
      </c>
      <c r="O303" s="66">
        <v>48338898228.410004</v>
      </c>
      <c r="P303" s="66">
        <v>1064.3499999999999</v>
      </c>
    </row>
    <row r="304" spans="1:16" x14ac:dyDescent="0.2">
      <c r="A304" s="57">
        <v>286</v>
      </c>
      <c r="B304" s="71">
        <v>40637</v>
      </c>
      <c r="C304" s="66">
        <v>2747050662</v>
      </c>
      <c r="D304" s="66">
        <v>3116057582.9499998</v>
      </c>
      <c r="E304" s="73">
        <v>-369006920.94999999</v>
      </c>
      <c r="F304" s="66">
        <v>4550667326</v>
      </c>
      <c r="G304" s="66">
        <v>4143328583.4299998</v>
      </c>
      <c r="H304" s="72">
        <v>407338742.56999999</v>
      </c>
      <c r="I304" s="66">
        <v>11662728104.790001</v>
      </c>
      <c r="J304" s="66">
        <v>6837859860.29</v>
      </c>
      <c r="K304" s="72">
        <v>4824868244.5</v>
      </c>
      <c r="L304" s="66">
        <v>22988310258.049999</v>
      </c>
      <c r="M304" s="66">
        <v>27851510324.169998</v>
      </c>
      <c r="N304" s="73">
        <v>-4863200066.1199999</v>
      </c>
      <c r="O304" s="66">
        <v>41948756350.839996</v>
      </c>
      <c r="P304" s="66">
        <v>1078.6600000000001</v>
      </c>
    </row>
    <row r="305" spans="1:16" x14ac:dyDescent="0.2">
      <c r="A305" s="57">
        <v>287</v>
      </c>
      <c r="B305" s="71">
        <v>40667</v>
      </c>
      <c r="C305" s="66">
        <v>1767254069</v>
      </c>
      <c r="D305" s="66">
        <v>2982661075.3000002</v>
      </c>
      <c r="E305" s="73">
        <v>-1215407006.3</v>
      </c>
      <c r="F305" s="66">
        <v>2802585849</v>
      </c>
      <c r="G305" s="66">
        <v>3143790671.0599999</v>
      </c>
      <c r="H305" s="73">
        <v>-341204822.06</v>
      </c>
      <c r="I305" s="66">
        <v>7171883677.3400002</v>
      </c>
      <c r="J305" s="66">
        <v>4910311012.6099997</v>
      </c>
      <c r="K305" s="72">
        <v>2261572664.73</v>
      </c>
      <c r="L305" s="66">
        <v>19148892003.740002</v>
      </c>
      <c r="M305" s="66">
        <v>19853852840.110001</v>
      </c>
      <c r="N305" s="73">
        <v>-704960836.37</v>
      </c>
      <c r="O305" s="66">
        <v>30890615599.080002</v>
      </c>
      <c r="P305" s="66">
        <v>1076.1300000000001</v>
      </c>
    </row>
    <row r="306" spans="1:16" x14ac:dyDescent="0.2">
      <c r="A306" s="57">
        <v>288</v>
      </c>
      <c r="B306" s="71">
        <v>40728</v>
      </c>
      <c r="C306" s="66">
        <v>1879107234</v>
      </c>
      <c r="D306" s="66">
        <v>2994483391</v>
      </c>
      <c r="E306" s="73">
        <v>-1115376157</v>
      </c>
      <c r="F306" s="66">
        <v>5724591046.9899998</v>
      </c>
      <c r="G306" s="66">
        <v>5086089750.4200001</v>
      </c>
      <c r="H306" s="72">
        <v>638501296.57000005</v>
      </c>
      <c r="I306" s="66">
        <v>13581146857.709999</v>
      </c>
      <c r="J306" s="66">
        <v>10658810564.190001</v>
      </c>
      <c r="K306" s="72">
        <v>2922336293.52</v>
      </c>
      <c r="L306" s="66">
        <v>21332758230.810001</v>
      </c>
      <c r="M306" s="66">
        <v>23778219663.900002</v>
      </c>
      <c r="N306" s="73">
        <v>-2445461433.0900002</v>
      </c>
      <c r="O306" s="66">
        <v>42517603369.510002</v>
      </c>
      <c r="P306" s="66">
        <v>1089.21</v>
      </c>
    </row>
    <row r="307" spans="1:16" x14ac:dyDescent="0.2">
      <c r="A307" s="57">
        <v>289</v>
      </c>
      <c r="B307" s="71">
        <v>40759</v>
      </c>
      <c r="C307" s="66">
        <v>2922956850</v>
      </c>
      <c r="D307" s="66">
        <v>4228965160</v>
      </c>
      <c r="E307" s="73">
        <v>-1306008310</v>
      </c>
      <c r="F307" s="66">
        <v>4910400071</v>
      </c>
      <c r="G307" s="66">
        <v>4824527153.1000004</v>
      </c>
      <c r="H307" s="72">
        <v>85872917.900000006</v>
      </c>
      <c r="I307" s="66">
        <v>9165405879.2299995</v>
      </c>
      <c r="J307" s="66">
        <v>8334627296.3500004</v>
      </c>
      <c r="K307" s="72">
        <v>830778582.88</v>
      </c>
      <c r="L307" s="66">
        <v>21045034390.970001</v>
      </c>
      <c r="M307" s="66">
        <v>20655677581.75</v>
      </c>
      <c r="N307" s="72">
        <v>389356809.22000003</v>
      </c>
      <c r="O307" s="66">
        <v>38043797191.199997</v>
      </c>
      <c r="P307" s="66">
        <v>1082.69</v>
      </c>
    </row>
    <row r="308" spans="1:16" x14ac:dyDescent="0.2">
      <c r="A308" s="57">
        <v>290</v>
      </c>
      <c r="B308" s="71">
        <v>40851</v>
      </c>
      <c r="C308" s="66">
        <v>1269760258</v>
      </c>
      <c r="D308" s="66">
        <v>2054600040</v>
      </c>
      <c r="E308" s="73">
        <v>-784839782</v>
      </c>
      <c r="F308" s="66">
        <v>2991258242.1599998</v>
      </c>
      <c r="G308" s="66">
        <v>3674800404.6599998</v>
      </c>
      <c r="H308" s="73">
        <v>-683542162.5</v>
      </c>
      <c r="I308" s="66">
        <v>6220874392.3400002</v>
      </c>
      <c r="J308" s="66">
        <v>5506886746.6999998</v>
      </c>
      <c r="K308" s="72">
        <v>713987645.63999999</v>
      </c>
      <c r="L308" s="66">
        <v>15323944154.74</v>
      </c>
      <c r="M308" s="66">
        <v>14569549855.879999</v>
      </c>
      <c r="N308" s="72">
        <v>754394298.86000001</v>
      </c>
      <c r="O308" s="66">
        <v>25805837047.240002</v>
      </c>
      <c r="P308" s="66">
        <v>1076.33</v>
      </c>
    </row>
    <row r="309" spans="1:16" x14ac:dyDescent="0.2">
      <c r="A309" s="57">
        <v>291</v>
      </c>
      <c r="B309" s="71">
        <v>40881</v>
      </c>
      <c r="C309" s="66">
        <v>2294625799</v>
      </c>
      <c r="D309" s="66">
        <v>3393418758.1999998</v>
      </c>
      <c r="E309" s="73">
        <v>-1098792959.2</v>
      </c>
      <c r="F309" s="66">
        <v>3544177030.3800001</v>
      </c>
      <c r="G309" s="66">
        <v>3109748690.9000001</v>
      </c>
      <c r="H309" s="72">
        <v>434428339.48000002</v>
      </c>
      <c r="I309" s="66">
        <v>4451961579.7799997</v>
      </c>
      <c r="J309" s="66">
        <v>7058844443.9200001</v>
      </c>
      <c r="K309" s="73">
        <v>-2606882864.1399999</v>
      </c>
      <c r="L309" s="66">
        <v>16059832001.43</v>
      </c>
      <c r="M309" s="66">
        <v>12788584517.57</v>
      </c>
      <c r="N309" s="72">
        <v>3271247483.8600001</v>
      </c>
      <c r="O309" s="66">
        <v>26350596410.59</v>
      </c>
      <c r="P309" s="66">
        <v>1084.9100000000001</v>
      </c>
    </row>
    <row r="310" spans="1:16" x14ac:dyDescent="0.2">
      <c r="A310" s="57">
        <v>292</v>
      </c>
      <c r="B310" s="65" t="s">
        <v>285</v>
      </c>
      <c r="C310" s="66">
        <v>1991230937.4000001</v>
      </c>
      <c r="D310" s="66">
        <v>1858955639.9300001</v>
      </c>
      <c r="E310" s="72">
        <v>132275297.47</v>
      </c>
      <c r="F310" s="66">
        <v>3619889677.4899998</v>
      </c>
      <c r="G310" s="66">
        <v>4328619931.5500002</v>
      </c>
      <c r="H310" s="73">
        <v>-708730254.05999994</v>
      </c>
      <c r="I310" s="66">
        <v>12668159495.360001</v>
      </c>
      <c r="J310" s="66">
        <v>10095109826.860001</v>
      </c>
      <c r="K310" s="72">
        <v>2573049668.5</v>
      </c>
      <c r="L310" s="66">
        <v>16016540456.059999</v>
      </c>
      <c r="M310" s="66">
        <v>18013135167.970001</v>
      </c>
      <c r="N310" s="73">
        <v>-1996594711.9100001</v>
      </c>
      <c r="O310" s="66">
        <v>34295820566.310001</v>
      </c>
      <c r="P310" s="66">
        <v>1090.67</v>
      </c>
    </row>
    <row r="311" spans="1:16" x14ac:dyDescent="0.2">
      <c r="A311" s="57">
        <v>293</v>
      </c>
      <c r="B311" s="65" t="s">
        <v>286</v>
      </c>
      <c r="C311" s="66">
        <v>1943058380</v>
      </c>
      <c r="D311" s="66">
        <v>3321333754.0799999</v>
      </c>
      <c r="E311" s="73">
        <v>-1378275374.0799999</v>
      </c>
      <c r="F311" s="66">
        <v>5377685278</v>
      </c>
      <c r="G311" s="66">
        <v>4620839917.0600004</v>
      </c>
      <c r="H311" s="72">
        <v>756845360.94000006</v>
      </c>
      <c r="I311" s="66">
        <v>9460974936</v>
      </c>
      <c r="J311" s="66">
        <v>9316446852.8999996</v>
      </c>
      <c r="K311" s="72">
        <v>144528083.09999999</v>
      </c>
      <c r="L311" s="66">
        <v>20512076122.040001</v>
      </c>
      <c r="M311" s="66">
        <v>20035174192</v>
      </c>
      <c r="N311" s="72">
        <v>476901930.04000002</v>
      </c>
      <c r="O311" s="66">
        <v>37293794716.040001</v>
      </c>
      <c r="P311" s="66">
        <v>1095.8800000000001</v>
      </c>
    </row>
    <row r="312" spans="1:16" x14ac:dyDescent="0.2">
      <c r="A312" s="57">
        <v>294</v>
      </c>
      <c r="B312" s="65" t="s">
        <v>287</v>
      </c>
      <c r="C312" s="66">
        <v>3302932175</v>
      </c>
      <c r="D312" s="66">
        <v>3732937538.52</v>
      </c>
      <c r="E312" s="73">
        <v>-430005363.51999998</v>
      </c>
      <c r="F312" s="66">
        <v>6033835040.3599997</v>
      </c>
      <c r="G312" s="66">
        <v>4929016140.1899996</v>
      </c>
      <c r="H312" s="72">
        <v>1104818900.1700001</v>
      </c>
      <c r="I312" s="66">
        <v>11083274503.950001</v>
      </c>
      <c r="J312" s="66">
        <v>9563469617.3500004</v>
      </c>
      <c r="K312" s="72">
        <v>1519804886.5999999</v>
      </c>
      <c r="L312" s="66">
        <v>23536718272.889999</v>
      </c>
      <c r="M312" s="66">
        <v>25731336696.139999</v>
      </c>
      <c r="N312" s="73">
        <v>-2194618423.25</v>
      </c>
      <c r="O312" s="66">
        <v>43956759992.199997</v>
      </c>
      <c r="P312" s="66">
        <v>1107.3599999999999</v>
      </c>
    </row>
    <row r="313" spans="1:16" x14ac:dyDescent="0.2">
      <c r="A313" s="57">
        <v>295</v>
      </c>
      <c r="B313" s="65" t="s">
        <v>288</v>
      </c>
      <c r="C313" s="66">
        <v>2625384821</v>
      </c>
      <c r="D313" s="66">
        <v>4660129396.8500004</v>
      </c>
      <c r="E313" s="73">
        <v>-2034744575.8499999</v>
      </c>
      <c r="F313" s="66">
        <v>5758653278.4399996</v>
      </c>
      <c r="G313" s="66">
        <v>5623767351.6199999</v>
      </c>
      <c r="H313" s="72">
        <v>134885926.81999999</v>
      </c>
      <c r="I313" s="66">
        <v>11265299891.74</v>
      </c>
      <c r="J313" s="66">
        <v>8671544078.6800003</v>
      </c>
      <c r="K313" s="72">
        <v>2593755813.0599999</v>
      </c>
      <c r="L313" s="66">
        <v>26640035282.900002</v>
      </c>
      <c r="M313" s="66">
        <v>27333932446.93</v>
      </c>
      <c r="N313" s="73">
        <v>-693897164.02999997</v>
      </c>
      <c r="O313" s="66">
        <v>46289373274.080002</v>
      </c>
      <c r="P313" s="66">
        <v>1109.92</v>
      </c>
    </row>
    <row r="314" spans="1:16" x14ac:dyDescent="0.2">
      <c r="A314" s="57">
        <v>296</v>
      </c>
      <c r="B314" s="65" t="s">
        <v>289</v>
      </c>
      <c r="C314" s="66">
        <v>1472692861</v>
      </c>
      <c r="D314" s="66">
        <v>3669555083</v>
      </c>
      <c r="E314" s="73">
        <v>-2196862222</v>
      </c>
      <c r="F314" s="66">
        <v>3566008334</v>
      </c>
      <c r="G314" s="66">
        <v>3583034860.6799998</v>
      </c>
      <c r="H314" s="73">
        <v>-17026526.68</v>
      </c>
      <c r="I314" s="66">
        <v>3249642699.25</v>
      </c>
      <c r="J314" s="66">
        <v>2801025463.1999998</v>
      </c>
      <c r="K314" s="72">
        <v>448617236.05000001</v>
      </c>
      <c r="L314" s="66">
        <v>19555979972.810001</v>
      </c>
      <c r="M314" s="66">
        <v>17790708460.18</v>
      </c>
      <c r="N314" s="72">
        <v>1765271512.6300001</v>
      </c>
      <c r="O314" s="66">
        <v>27844323867.060001</v>
      </c>
      <c r="P314" s="66">
        <v>1105.29</v>
      </c>
    </row>
    <row r="315" spans="1:16" x14ac:dyDescent="0.2">
      <c r="A315" s="57">
        <v>297</v>
      </c>
      <c r="B315" s="65" t="s">
        <v>290</v>
      </c>
      <c r="C315" s="66">
        <v>2125397600</v>
      </c>
      <c r="D315" s="66">
        <v>2730748221.5999999</v>
      </c>
      <c r="E315" s="73">
        <v>-605350621.60000002</v>
      </c>
      <c r="F315" s="66">
        <v>2498953576.5999999</v>
      </c>
      <c r="G315" s="66">
        <v>2613020612.1900001</v>
      </c>
      <c r="H315" s="73">
        <v>-114067035.59</v>
      </c>
      <c r="I315" s="66">
        <v>3893260839.9000001</v>
      </c>
      <c r="J315" s="66">
        <v>3123999963.54</v>
      </c>
      <c r="K315" s="72">
        <v>769260876.36000001</v>
      </c>
      <c r="L315" s="66">
        <v>15476827763.01</v>
      </c>
      <c r="M315" s="66">
        <v>15526670982.18</v>
      </c>
      <c r="N315" s="73">
        <v>-49843219.170000002</v>
      </c>
      <c r="O315" s="66">
        <v>23994439779.509998</v>
      </c>
      <c r="P315" s="66">
        <v>1105.43</v>
      </c>
    </row>
    <row r="316" spans="1:16" x14ac:dyDescent="0.2">
      <c r="A316" s="57">
        <v>298</v>
      </c>
      <c r="B316" s="65" t="s">
        <v>291</v>
      </c>
      <c r="C316" s="66">
        <v>1342568741</v>
      </c>
      <c r="D316" s="66">
        <v>2584138520.4000001</v>
      </c>
      <c r="E316" s="73">
        <v>-1241569779.4000001</v>
      </c>
      <c r="F316" s="66">
        <v>3674087564.98</v>
      </c>
      <c r="G316" s="66">
        <v>4053395367.3899999</v>
      </c>
      <c r="H316" s="73">
        <v>-379307802.41000003</v>
      </c>
      <c r="I316" s="66">
        <v>5052853197.4899998</v>
      </c>
      <c r="J316" s="66">
        <v>4299326047.0299997</v>
      </c>
      <c r="K316" s="72">
        <v>753527150.46000004</v>
      </c>
      <c r="L316" s="66">
        <v>18325127871.369999</v>
      </c>
      <c r="M316" s="66">
        <v>17457777440.02</v>
      </c>
      <c r="N316" s="72">
        <v>867350431.35000002</v>
      </c>
      <c r="O316" s="66">
        <v>28394637374.84</v>
      </c>
      <c r="P316" s="66">
        <v>1096.95</v>
      </c>
    </row>
    <row r="317" spans="1:16" x14ac:dyDescent="0.2">
      <c r="A317" s="57">
        <v>299</v>
      </c>
      <c r="B317" s="65" t="s">
        <v>292</v>
      </c>
      <c r="C317" s="66">
        <v>2363788184</v>
      </c>
      <c r="D317" s="66">
        <v>3586396028.5</v>
      </c>
      <c r="E317" s="73">
        <v>-1222607844.5</v>
      </c>
      <c r="F317" s="66">
        <v>3218993572</v>
      </c>
      <c r="G317" s="66">
        <v>3021700913</v>
      </c>
      <c r="H317" s="72">
        <v>197292659</v>
      </c>
      <c r="I317" s="66">
        <v>6336441890.9200001</v>
      </c>
      <c r="J317" s="66">
        <v>4398486136.6700001</v>
      </c>
      <c r="K317" s="72">
        <v>1937955754.25</v>
      </c>
      <c r="L317" s="66">
        <v>20823553991.830002</v>
      </c>
      <c r="M317" s="66">
        <v>21736194560.580002</v>
      </c>
      <c r="N317" s="73">
        <v>-912640568.75</v>
      </c>
      <c r="O317" s="66">
        <v>32742777638.75</v>
      </c>
      <c r="P317" s="66">
        <v>1101.3499999999999</v>
      </c>
    </row>
    <row r="318" spans="1:16" x14ac:dyDescent="0.2">
      <c r="A318" s="57">
        <v>300</v>
      </c>
      <c r="B318" s="65" t="s">
        <v>293</v>
      </c>
      <c r="C318" s="66">
        <v>1684206602</v>
      </c>
      <c r="D318" s="66">
        <v>3672795471.1999998</v>
      </c>
      <c r="E318" s="73">
        <v>-1988588869.2</v>
      </c>
      <c r="F318" s="66">
        <v>3094520047.5999999</v>
      </c>
      <c r="G318" s="66">
        <v>3401826041.8499999</v>
      </c>
      <c r="H318" s="73">
        <v>-307305994.25</v>
      </c>
      <c r="I318" s="66">
        <v>7185335554.5500002</v>
      </c>
      <c r="J318" s="66">
        <v>4934789001.8199997</v>
      </c>
      <c r="K318" s="72">
        <v>2250546552.73</v>
      </c>
      <c r="L318" s="66">
        <v>22566233364.400002</v>
      </c>
      <c r="M318" s="66">
        <v>22520885053.68</v>
      </c>
      <c r="N318" s="72">
        <v>45348310.719999999</v>
      </c>
      <c r="O318" s="66">
        <v>34530295568.550003</v>
      </c>
      <c r="P318" s="66">
        <v>1092.31</v>
      </c>
    </row>
    <row r="319" spans="1:16" x14ac:dyDescent="0.2">
      <c r="A319" s="57">
        <v>301</v>
      </c>
      <c r="B319" s="65" t="s">
        <v>294</v>
      </c>
      <c r="C319" s="66">
        <v>2624921150</v>
      </c>
      <c r="D319" s="66">
        <v>2969876869.75</v>
      </c>
      <c r="E319" s="73">
        <v>-344955719.75</v>
      </c>
      <c r="F319" s="66">
        <v>3168448945</v>
      </c>
      <c r="G319" s="66">
        <v>3711566937.8600001</v>
      </c>
      <c r="H319" s="73">
        <v>-543117992.86000001</v>
      </c>
      <c r="I319" s="66">
        <v>6160439655.3299999</v>
      </c>
      <c r="J319" s="66">
        <v>6874471573.1999998</v>
      </c>
      <c r="K319" s="73">
        <v>-714031917.87</v>
      </c>
      <c r="L319" s="66">
        <v>21753617089.68</v>
      </c>
      <c r="M319" s="66">
        <v>20151511459.200001</v>
      </c>
      <c r="N319" s="72">
        <v>1602105630.48</v>
      </c>
      <c r="O319" s="66">
        <v>33707426840.009998</v>
      </c>
      <c r="P319" s="66">
        <v>1093.56</v>
      </c>
    </row>
    <row r="320" spans="1:16" x14ac:dyDescent="0.2">
      <c r="A320" s="57">
        <v>302</v>
      </c>
      <c r="B320" s="71">
        <v>40607</v>
      </c>
      <c r="C320" s="66">
        <v>1869535632</v>
      </c>
      <c r="D320" s="66">
        <v>4352314907.25</v>
      </c>
      <c r="E320" s="73">
        <v>-2482779275.25</v>
      </c>
      <c r="F320" s="66">
        <v>3310665674</v>
      </c>
      <c r="G320" s="66">
        <v>4072459480.75</v>
      </c>
      <c r="H320" s="73">
        <v>-761793806.75</v>
      </c>
      <c r="I320" s="66">
        <v>8945279177.5499992</v>
      </c>
      <c r="J320" s="66">
        <v>8233896256.8500004</v>
      </c>
      <c r="K320" s="72">
        <v>711382920.70000005</v>
      </c>
      <c r="L320" s="66">
        <v>24975646093.41</v>
      </c>
      <c r="M320" s="66">
        <v>22442455932.110001</v>
      </c>
      <c r="N320" s="72">
        <v>2533190161.3000002</v>
      </c>
      <c r="O320" s="66">
        <v>39101126576.959999</v>
      </c>
      <c r="P320" s="66">
        <v>1070.43</v>
      </c>
    </row>
    <row r="321" spans="1:16" x14ac:dyDescent="0.2">
      <c r="A321" s="57">
        <v>303</v>
      </c>
      <c r="B321" s="71">
        <v>40638</v>
      </c>
      <c r="C321" s="66">
        <v>2324685809.5</v>
      </c>
      <c r="D321" s="66">
        <v>2545729799.0999999</v>
      </c>
      <c r="E321" s="73">
        <v>-221043989.59999999</v>
      </c>
      <c r="F321" s="66">
        <v>4060704058</v>
      </c>
      <c r="G321" s="66">
        <v>4781113297.8000002</v>
      </c>
      <c r="H321" s="73">
        <v>-720409239.79999995</v>
      </c>
      <c r="I321" s="66">
        <v>7058581988.8500004</v>
      </c>
      <c r="J321" s="66">
        <v>9718353165.0400009</v>
      </c>
      <c r="K321" s="73">
        <v>-2659771176.1900001</v>
      </c>
      <c r="L321" s="66">
        <v>18157106087.02</v>
      </c>
      <c r="M321" s="66">
        <v>14555881681.43</v>
      </c>
      <c r="N321" s="72">
        <v>3601224405.5900002</v>
      </c>
      <c r="O321" s="66">
        <v>31601077943.369999</v>
      </c>
      <c r="P321" s="66">
        <v>1073.8699999999999</v>
      </c>
    </row>
    <row r="322" spans="1:16" x14ac:dyDescent="0.2">
      <c r="A322" s="57">
        <v>304</v>
      </c>
      <c r="B322" s="71">
        <v>40699</v>
      </c>
      <c r="C322" s="66">
        <v>4585198359.1999998</v>
      </c>
      <c r="D322" s="66">
        <v>4914210815</v>
      </c>
      <c r="E322" s="73">
        <v>-329012455.80000001</v>
      </c>
      <c r="F322" s="66">
        <v>5480390531.5</v>
      </c>
      <c r="G322" s="66">
        <v>5631780932.8999996</v>
      </c>
      <c r="H322" s="73">
        <v>-151390401.40000001</v>
      </c>
      <c r="I322" s="66">
        <v>9840253911.1399994</v>
      </c>
      <c r="J322" s="66">
        <v>13318883333.690001</v>
      </c>
      <c r="K322" s="73">
        <v>-3478629422.5500002</v>
      </c>
      <c r="L322" s="66">
        <v>29929169461.549999</v>
      </c>
      <c r="M322" s="66">
        <v>25970137181.799999</v>
      </c>
      <c r="N322" s="72">
        <v>3959032279.75</v>
      </c>
      <c r="O322" s="66">
        <v>49835012263.389999</v>
      </c>
      <c r="P322" s="66">
        <v>1050.8499999999999</v>
      </c>
    </row>
    <row r="323" spans="1:16" x14ac:dyDescent="0.2">
      <c r="A323" s="57">
        <v>305</v>
      </c>
      <c r="B323" s="71">
        <v>40791</v>
      </c>
      <c r="C323" s="66">
        <v>4596874061</v>
      </c>
      <c r="D323" s="66">
        <v>2680462096.3499999</v>
      </c>
      <c r="E323" s="72">
        <v>1916411964.6500001</v>
      </c>
      <c r="F323" s="66">
        <v>4480301478</v>
      </c>
      <c r="G323" s="66">
        <v>4712892447.8999996</v>
      </c>
      <c r="H323" s="73">
        <v>-232590969.90000001</v>
      </c>
      <c r="I323" s="66">
        <v>6683233723.9799995</v>
      </c>
      <c r="J323" s="66">
        <v>5479028303.9300003</v>
      </c>
      <c r="K323" s="72">
        <v>1204205420.05</v>
      </c>
      <c r="L323" s="66">
        <v>16031490963.15</v>
      </c>
      <c r="M323" s="66">
        <v>18919517377.950001</v>
      </c>
      <c r="N323" s="73">
        <v>-2888026414.8000002</v>
      </c>
      <c r="O323" s="66">
        <v>31791900226.130001</v>
      </c>
      <c r="P323" s="66">
        <v>1072.47</v>
      </c>
    </row>
    <row r="324" spans="1:16" x14ac:dyDescent="0.2">
      <c r="A324" s="57">
        <v>306</v>
      </c>
      <c r="B324" s="71">
        <v>40821</v>
      </c>
      <c r="C324" s="66">
        <v>3810001287</v>
      </c>
      <c r="D324" s="66">
        <v>3185870550.75</v>
      </c>
      <c r="E324" s="72">
        <v>624130736.25</v>
      </c>
      <c r="F324" s="66">
        <v>3960102245</v>
      </c>
      <c r="G324" s="66">
        <v>4940333655</v>
      </c>
      <c r="H324" s="73">
        <v>-980231410</v>
      </c>
      <c r="I324" s="66">
        <v>5766596743.0600004</v>
      </c>
      <c r="J324" s="66">
        <v>3957411062.5100002</v>
      </c>
      <c r="K324" s="72">
        <v>1809185680.55</v>
      </c>
      <c r="L324" s="66">
        <v>24261007389.32</v>
      </c>
      <c r="M324" s="66">
        <v>25714092396.119999</v>
      </c>
      <c r="N324" s="73">
        <v>-1453085006.8</v>
      </c>
      <c r="O324" s="66">
        <v>37797707664.379997</v>
      </c>
      <c r="P324" s="66">
        <v>1085.56</v>
      </c>
    </row>
    <row r="325" spans="1:16" x14ac:dyDescent="0.2">
      <c r="A325" s="57">
        <v>307</v>
      </c>
      <c r="B325" s="71">
        <v>40852</v>
      </c>
      <c r="C325" s="66">
        <v>6858173969</v>
      </c>
      <c r="D325" s="66">
        <v>3008282207.6199999</v>
      </c>
      <c r="E325" s="72">
        <v>3849891761.3800001</v>
      </c>
      <c r="F325" s="66">
        <v>5446814097</v>
      </c>
      <c r="G325" s="66">
        <v>5508031939.1400003</v>
      </c>
      <c r="H325" s="73">
        <v>-61217842.140000001</v>
      </c>
      <c r="I325" s="66">
        <v>9809133573.0200005</v>
      </c>
      <c r="J325" s="66">
        <v>7457902769.4899998</v>
      </c>
      <c r="K325" s="72">
        <v>2351230803.5300002</v>
      </c>
      <c r="L325" s="66">
        <v>24474626002.060001</v>
      </c>
      <c r="M325" s="66">
        <v>30614530724.830002</v>
      </c>
      <c r="N325" s="73">
        <v>-6139904722.7700005</v>
      </c>
      <c r="O325" s="66">
        <v>46588747641.080002</v>
      </c>
      <c r="P325" s="66">
        <v>1100.48</v>
      </c>
    </row>
    <row r="326" spans="1:16" x14ac:dyDescent="0.2">
      <c r="A326" s="57">
        <v>308</v>
      </c>
      <c r="B326" s="71">
        <v>40882</v>
      </c>
      <c r="C326" s="66">
        <v>2146624104</v>
      </c>
      <c r="D326" s="66">
        <v>2938313432.8000002</v>
      </c>
      <c r="E326" s="73">
        <v>-791689328.79999995</v>
      </c>
      <c r="F326" s="66">
        <v>4992881144.5</v>
      </c>
      <c r="G326" s="66">
        <v>4319391233.5</v>
      </c>
      <c r="H326" s="72">
        <v>673489911</v>
      </c>
      <c r="I326" s="66">
        <v>5997935260.8199997</v>
      </c>
      <c r="J326" s="66">
        <v>6964883399</v>
      </c>
      <c r="K326" s="73">
        <v>-966948138.17999995</v>
      </c>
      <c r="L326" s="66">
        <v>21332896411.119999</v>
      </c>
      <c r="M326" s="66">
        <v>20247748855.139999</v>
      </c>
      <c r="N326" s="72">
        <v>1085147555.98</v>
      </c>
      <c r="O326" s="66">
        <v>34470336920.440002</v>
      </c>
      <c r="P326" s="66">
        <v>1086.27</v>
      </c>
    </row>
    <row r="327" spans="1:16" x14ac:dyDescent="0.2">
      <c r="A327" s="57">
        <v>309</v>
      </c>
      <c r="B327" s="65" t="s">
        <v>295</v>
      </c>
      <c r="C327" s="66">
        <v>1739655455</v>
      </c>
      <c r="D327" s="66">
        <v>2721454864.5</v>
      </c>
      <c r="E327" s="73">
        <v>-981799409.5</v>
      </c>
      <c r="F327" s="66">
        <v>3835428493</v>
      </c>
      <c r="G327" s="66">
        <v>3587615037</v>
      </c>
      <c r="H327" s="72">
        <v>247813456</v>
      </c>
      <c r="I327" s="66">
        <v>5064438454.0200005</v>
      </c>
      <c r="J327" s="66">
        <v>7069218951.21</v>
      </c>
      <c r="K327" s="73">
        <v>-2004780497.1900001</v>
      </c>
      <c r="L327" s="66">
        <v>18098816812.389999</v>
      </c>
      <c r="M327" s="66">
        <v>15360050361.700001</v>
      </c>
      <c r="N327" s="72">
        <v>2738766450.6900001</v>
      </c>
      <c r="O327" s="66">
        <v>28738339214.41</v>
      </c>
      <c r="P327" s="66">
        <v>1084.96</v>
      </c>
    </row>
    <row r="328" spans="1:16" x14ac:dyDescent="0.2">
      <c r="A328" s="57">
        <v>310</v>
      </c>
      <c r="B328" s="65" t="s">
        <v>296</v>
      </c>
      <c r="C328" s="66">
        <v>2094132361</v>
      </c>
      <c r="D328" s="66">
        <v>1277255273.5599999</v>
      </c>
      <c r="E328" s="72">
        <v>816877087.44000006</v>
      </c>
      <c r="F328" s="66">
        <v>3892445178.75</v>
      </c>
      <c r="G328" s="66">
        <v>4275864587.5</v>
      </c>
      <c r="H328" s="73">
        <v>-383419408.75</v>
      </c>
      <c r="I328" s="66">
        <v>13381441632.530001</v>
      </c>
      <c r="J328" s="66">
        <v>17327418897.810001</v>
      </c>
      <c r="K328" s="73">
        <v>-3945977265.2800002</v>
      </c>
      <c r="L328" s="66">
        <v>17842693271.439999</v>
      </c>
      <c r="M328" s="66">
        <v>14330173684.85</v>
      </c>
      <c r="N328" s="72">
        <v>3512519586.5900002</v>
      </c>
      <c r="O328" s="66">
        <v>37210712443.720001</v>
      </c>
      <c r="P328" s="66">
        <v>1075.9100000000001</v>
      </c>
    </row>
    <row r="329" spans="1:16" x14ac:dyDescent="0.2">
      <c r="A329" s="57">
        <v>311</v>
      </c>
      <c r="B329" s="65" t="s">
        <v>297</v>
      </c>
      <c r="C329" s="66">
        <v>1800104850</v>
      </c>
      <c r="D329" s="66">
        <v>1542488822</v>
      </c>
      <c r="E329" s="72">
        <v>257616028</v>
      </c>
      <c r="F329" s="66">
        <v>2619437925.5</v>
      </c>
      <c r="G329" s="66">
        <v>3283125555.1500001</v>
      </c>
      <c r="H329" s="73">
        <v>-663687629.64999998</v>
      </c>
      <c r="I329" s="66">
        <v>8130945638.6499996</v>
      </c>
      <c r="J329" s="66">
        <v>7551810700.6000004</v>
      </c>
      <c r="K329" s="72">
        <v>579134938.04999995</v>
      </c>
      <c r="L329" s="66">
        <v>14823209407.360001</v>
      </c>
      <c r="M329" s="66">
        <v>14996272743.76</v>
      </c>
      <c r="N329" s="73">
        <v>-173063336.40000001</v>
      </c>
      <c r="O329" s="66">
        <v>27373697821.509998</v>
      </c>
      <c r="P329" s="66">
        <v>1077.5</v>
      </c>
    </row>
    <row r="330" spans="1:16" x14ac:dyDescent="0.2">
      <c r="A330" s="57">
        <v>312</v>
      </c>
      <c r="B330" s="65" t="s">
        <v>298</v>
      </c>
      <c r="C330" s="66">
        <v>1755328998</v>
      </c>
      <c r="D330" s="66">
        <v>2170838037.0500002</v>
      </c>
      <c r="E330" s="73">
        <v>-415509039.05000001</v>
      </c>
      <c r="F330" s="66">
        <v>3090330180.7800002</v>
      </c>
      <c r="G330" s="66">
        <v>2921495999.8200002</v>
      </c>
      <c r="H330" s="72">
        <v>168834180.96000001</v>
      </c>
      <c r="I330" s="66">
        <v>5286308638.1300001</v>
      </c>
      <c r="J330" s="66">
        <v>6698399956.3100004</v>
      </c>
      <c r="K330" s="73">
        <v>-1412091318.1800001</v>
      </c>
      <c r="L330" s="66">
        <v>15670995956.08</v>
      </c>
      <c r="M330" s="66">
        <v>14012229779.809999</v>
      </c>
      <c r="N330" s="72">
        <v>1658766176.27</v>
      </c>
      <c r="O330" s="66">
        <v>25802963772.990002</v>
      </c>
      <c r="P330" s="66">
        <v>1072.94</v>
      </c>
    </row>
    <row r="331" spans="1:16" x14ac:dyDescent="0.2">
      <c r="A331" s="57">
        <v>313</v>
      </c>
      <c r="B331" s="65" t="s">
        <v>299</v>
      </c>
      <c r="C331" s="66">
        <v>2031199329</v>
      </c>
      <c r="D331" s="66">
        <v>2484684548.5</v>
      </c>
      <c r="E331" s="73">
        <v>-453485219.5</v>
      </c>
      <c r="F331" s="66">
        <v>3169828619.46</v>
      </c>
      <c r="G331" s="66">
        <v>3726806619.8600001</v>
      </c>
      <c r="H331" s="73">
        <v>-556978000.39999998</v>
      </c>
      <c r="I331" s="66">
        <v>6214477824.9099998</v>
      </c>
      <c r="J331" s="66">
        <v>8951758601.4899998</v>
      </c>
      <c r="K331" s="73">
        <v>-2737280776.5799999</v>
      </c>
      <c r="L331" s="66">
        <v>16352232953.74</v>
      </c>
      <c r="M331" s="66">
        <v>12604488957.26</v>
      </c>
      <c r="N331" s="72">
        <v>3747743996.48</v>
      </c>
      <c r="O331" s="66">
        <v>27767738727.110001</v>
      </c>
      <c r="P331" s="66">
        <v>1053.97</v>
      </c>
    </row>
    <row r="332" spans="1:16" x14ac:dyDescent="0.2">
      <c r="A332" s="57">
        <v>314</v>
      </c>
      <c r="B332" s="65" t="s">
        <v>300</v>
      </c>
      <c r="C332" s="66">
        <v>2992988551</v>
      </c>
      <c r="D332" s="66">
        <v>2839480403.4000001</v>
      </c>
      <c r="E332" s="72">
        <v>153508147.59999999</v>
      </c>
      <c r="F332" s="66">
        <v>4419933060.5299997</v>
      </c>
      <c r="G332" s="66">
        <v>4317486425.1099997</v>
      </c>
      <c r="H332" s="72">
        <v>102446635.42</v>
      </c>
      <c r="I332" s="66">
        <v>5515928447.8100004</v>
      </c>
      <c r="J332" s="66">
        <v>8341221570.75</v>
      </c>
      <c r="K332" s="73">
        <v>-2825293122.9400001</v>
      </c>
      <c r="L332" s="66">
        <v>18308060551.470001</v>
      </c>
      <c r="M332" s="66">
        <v>15738722211.549999</v>
      </c>
      <c r="N332" s="72">
        <v>2569338339.9200001</v>
      </c>
      <c r="O332" s="66">
        <v>31236910610.810001</v>
      </c>
      <c r="P332" s="66">
        <v>1064.24</v>
      </c>
    </row>
    <row r="333" spans="1:16" x14ac:dyDescent="0.2">
      <c r="A333" s="57">
        <v>315</v>
      </c>
      <c r="B333" s="65" t="s">
        <v>301</v>
      </c>
      <c r="C333" s="66">
        <v>2432584262</v>
      </c>
      <c r="D333" s="66">
        <v>1851550969.25</v>
      </c>
      <c r="E333" s="72">
        <v>581033292.75</v>
      </c>
      <c r="F333" s="66">
        <v>3542875744</v>
      </c>
      <c r="G333" s="66">
        <v>3418670628.5</v>
      </c>
      <c r="H333" s="72">
        <v>124205115.5</v>
      </c>
      <c r="I333" s="66">
        <v>4531061042.5600004</v>
      </c>
      <c r="J333" s="66">
        <v>6157930703.6000004</v>
      </c>
      <c r="K333" s="73">
        <v>-1626869661.04</v>
      </c>
      <c r="L333" s="66">
        <v>11753315002.690001</v>
      </c>
      <c r="M333" s="66">
        <v>10831683749.9</v>
      </c>
      <c r="N333" s="72">
        <v>921631252.78999996</v>
      </c>
      <c r="O333" s="66">
        <v>22259836051.25</v>
      </c>
      <c r="P333" s="66">
        <v>1055.54</v>
      </c>
    </row>
    <row r="334" spans="1:16" x14ac:dyDescent="0.2">
      <c r="A334" s="57">
        <v>316</v>
      </c>
      <c r="B334" s="65" t="s">
        <v>302</v>
      </c>
      <c r="C334" s="66">
        <v>2711116556</v>
      </c>
      <c r="D334" s="66">
        <v>2104525127.3</v>
      </c>
      <c r="E334" s="72">
        <v>606591428.70000005</v>
      </c>
      <c r="F334" s="66">
        <v>3610435123</v>
      </c>
      <c r="G334" s="66">
        <v>3224283774.5300002</v>
      </c>
      <c r="H334" s="72">
        <v>386151348.47000003</v>
      </c>
      <c r="I334" s="66">
        <v>6498333453.7700005</v>
      </c>
      <c r="J334" s="66">
        <v>6592934898.5600004</v>
      </c>
      <c r="K334" s="73">
        <v>-94601444.790000007</v>
      </c>
      <c r="L334" s="66">
        <v>13984976746.540001</v>
      </c>
      <c r="M334" s="66">
        <v>14883118078.92</v>
      </c>
      <c r="N334" s="73">
        <v>-898141332.38</v>
      </c>
      <c r="O334" s="66">
        <v>26804861879.310001</v>
      </c>
      <c r="P334" s="66">
        <v>1065.45</v>
      </c>
    </row>
    <row r="335" spans="1:16" x14ac:dyDescent="0.2">
      <c r="A335" s="57">
        <v>317</v>
      </c>
      <c r="B335" s="65" t="s">
        <v>303</v>
      </c>
      <c r="C335" s="66">
        <v>2608405865</v>
      </c>
      <c r="D335" s="66">
        <v>2005289925.8</v>
      </c>
      <c r="E335" s="72">
        <v>603115939.20000005</v>
      </c>
      <c r="F335" s="66">
        <v>3003920644.9000001</v>
      </c>
      <c r="G335" s="66">
        <v>2807227546.1999998</v>
      </c>
      <c r="H335" s="72">
        <v>196693098.69999999</v>
      </c>
      <c r="I335" s="66">
        <v>5481913327.1599998</v>
      </c>
      <c r="J335" s="66">
        <v>5227315455.3100004</v>
      </c>
      <c r="K335" s="72">
        <v>254597871.84999999</v>
      </c>
      <c r="L335" s="66">
        <v>13293624711.48</v>
      </c>
      <c r="M335" s="66">
        <v>14348031621.23</v>
      </c>
      <c r="N335" s="73">
        <v>-1054406909.75</v>
      </c>
      <c r="O335" s="66">
        <v>24387864548.540001</v>
      </c>
      <c r="P335" s="66">
        <v>1067</v>
      </c>
    </row>
    <row r="336" spans="1:16" x14ac:dyDescent="0.2">
      <c r="A336" s="57">
        <v>318</v>
      </c>
      <c r="B336" s="65" t="s">
        <v>304</v>
      </c>
      <c r="C336" s="66">
        <v>2039867049</v>
      </c>
      <c r="D336" s="66">
        <v>1977657538.9000001</v>
      </c>
      <c r="E336" s="72">
        <v>62209510.100000001</v>
      </c>
      <c r="F336" s="66">
        <v>3124335639.1199999</v>
      </c>
      <c r="G336" s="66">
        <v>1803951221.48</v>
      </c>
      <c r="H336" s="72">
        <v>1320384417.6400001</v>
      </c>
      <c r="I336" s="66">
        <v>3336118149.8000002</v>
      </c>
      <c r="J336" s="66">
        <v>3663967140.9000001</v>
      </c>
      <c r="K336" s="73">
        <v>-327848991.10000002</v>
      </c>
      <c r="L336" s="66">
        <v>11447830926.25</v>
      </c>
      <c r="M336" s="66">
        <v>12502575862.889999</v>
      </c>
      <c r="N336" s="73">
        <v>-1054744936.64</v>
      </c>
      <c r="O336" s="66">
        <v>19948151764.169998</v>
      </c>
      <c r="P336" s="66">
        <v>1076.5</v>
      </c>
    </row>
    <row r="337" spans="1:16" x14ac:dyDescent="0.2">
      <c r="A337" s="57">
        <v>319</v>
      </c>
      <c r="B337" s="65" t="s">
        <v>305</v>
      </c>
      <c r="C337" s="66">
        <v>2237142415</v>
      </c>
      <c r="D337" s="66">
        <v>2531617414.5</v>
      </c>
      <c r="E337" s="73">
        <v>-294474999.5</v>
      </c>
      <c r="F337" s="66">
        <v>5420312321.6800003</v>
      </c>
      <c r="G337" s="66">
        <v>3489178573.1799998</v>
      </c>
      <c r="H337" s="72">
        <v>1931133748.5</v>
      </c>
      <c r="I337" s="66">
        <v>8280776096.9399996</v>
      </c>
      <c r="J337" s="66">
        <v>9816736794.1200008</v>
      </c>
      <c r="K337" s="73">
        <v>-1535960697.1800001</v>
      </c>
      <c r="L337" s="66">
        <v>15207130187.110001</v>
      </c>
      <c r="M337" s="66">
        <v>15307828238.93</v>
      </c>
      <c r="N337" s="73">
        <v>-100698051.81999999</v>
      </c>
      <c r="O337" s="66">
        <v>31145361020.73</v>
      </c>
      <c r="P337" s="66">
        <v>1073.83</v>
      </c>
    </row>
    <row r="338" spans="1:16" x14ac:dyDescent="0.2">
      <c r="A338" s="57">
        <v>320</v>
      </c>
      <c r="B338" s="71">
        <v>40549</v>
      </c>
      <c r="C338" s="66">
        <v>1410995553</v>
      </c>
      <c r="D338" s="66">
        <v>2535343023.9000001</v>
      </c>
      <c r="E338" s="73">
        <v>-1124347470.9000001</v>
      </c>
      <c r="F338" s="66">
        <v>2896961797.8400002</v>
      </c>
      <c r="G338" s="66">
        <v>4258234592.54</v>
      </c>
      <c r="H338" s="73">
        <v>-1361272794.7</v>
      </c>
      <c r="I338" s="66">
        <v>6111035367.21</v>
      </c>
      <c r="J338" s="66">
        <v>5782672098.1700001</v>
      </c>
      <c r="K338" s="72">
        <v>328363269.04000002</v>
      </c>
      <c r="L338" s="66">
        <v>14297640502.139999</v>
      </c>
      <c r="M338" s="66">
        <v>12140383505.58</v>
      </c>
      <c r="N338" s="72">
        <v>2157256996.5599999</v>
      </c>
      <c r="O338" s="66">
        <v>24716633220.189999</v>
      </c>
      <c r="P338" s="66">
        <v>1065.6300000000001</v>
      </c>
    </row>
    <row r="339" spans="1:16" x14ac:dyDescent="0.2">
      <c r="A339" s="57">
        <v>321</v>
      </c>
      <c r="B339" s="71">
        <v>40580</v>
      </c>
      <c r="C339" s="66">
        <v>1516699888</v>
      </c>
      <c r="D339" s="66">
        <v>2661848272.7199998</v>
      </c>
      <c r="E339" s="73">
        <v>-1145148384.72</v>
      </c>
      <c r="F339" s="66">
        <v>2859964406.5</v>
      </c>
      <c r="G339" s="66">
        <v>3276987367.1599998</v>
      </c>
      <c r="H339" s="73">
        <v>-417022960.66000003</v>
      </c>
      <c r="I339" s="66">
        <v>5251127429.6800003</v>
      </c>
      <c r="J339" s="66">
        <v>6811474258.3199997</v>
      </c>
      <c r="K339" s="73">
        <v>-1560346828.6400001</v>
      </c>
      <c r="L339" s="66">
        <v>13487221534</v>
      </c>
      <c r="M339" s="66">
        <v>10364703359.98</v>
      </c>
      <c r="N339" s="72">
        <v>3122518174.02</v>
      </c>
      <c r="O339" s="66">
        <v>23115013258.18</v>
      </c>
      <c r="P339" s="66">
        <v>1059.81</v>
      </c>
    </row>
    <row r="340" spans="1:16" x14ac:dyDescent="0.2">
      <c r="A340" s="57">
        <v>322</v>
      </c>
      <c r="B340" s="71">
        <v>40608</v>
      </c>
      <c r="C340" s="66">
        <v>1729099126</v>
      </c>
      <c r="D340" s="66">
        <v>1765923040.8</v>
      </c>
      <c r="E340" s="73">
        <v>-36823914.799999997</v>
      </c>
      <c r="F340" s="66">
        <v>2275121361</v>
      </c>
      <c r="G340" s="66">
        <v>2510387375.54</v>
      </c>
      <c r="H340" s="73">
        <v>-235266014.53999999</v>
      </c>
      <c r="I340" s="66">
        <v>4150209516.5100002</v>
      </c>
      <c r="J340" s="66">
        <v>5569375870.2700005</v>
      </c>
      <c r="K340" s="73">
        <v>-1419166353.76</v>
      </c>
      <c r="L340" s="66">
        <v>10940460042.049999</v>
      </c>
      <c r="M340" s="66">
        <v>9249203758.9500008</v>
      </c>
      <c r="N340" s="72">
        <v>1691256283.0999999</v>
      </c>
      <c r="O340" s="66">
        <v>19094890045.560001</v>
      </c>
      <c r="P340" s="66">
        <v>1057.8599999999999</v>
      </c>
    </row>
    <row r="341" spans="1:16" x14ac:dyDescent="0.2">
      <c r="A341" s="57">
        <v>323</v>
      </c>
      <c r="B341" s="71">
        <v>40700</v>
      </c>
      <c r="C341" s="66">
        <v>1317592208</v>
      </c>
      <c r="D341" s="66">
        <v>2005272125.55</v>
      </c>
      <c r="E341" s="73">
        <v>-687679917.54999995</v>
      </c>
      <c r="F341" s="66">
        <v>2170292355.5500002</v>
      </c>
      <c r="G341" s="66">
        <v>2812447823.3099999</v>
      </c>
      <c r="H341" s="73">
        <v>-642155467.75999999</v>
      </c>
      <c r="I341" s="66">
        <v>2793629774.5999999</v>
      </c>
      <c r="J341" s="66">
        <v>3942619434.25</v>
      </c>
      <c r="K341" s="73">
        <v>-1148989659.6500001</v>
      </c>
      <c r="L341" s="66">
        <v>12192659930.75</v>
      </c>
      <c r="M341" s="66">
        <v>9713834885.7900009</v>
      </c>
      <c r="N341" s="72">
        <v>2478825044.96</v>
      </c>
      <c r="O341" s="66">
        <v>18474174268.900002</v>
      </c>
      <c r="P341" s="66">
        <v>1046.1600000000001</v>
      </c>
    </row>
    <row r="342" spans="1:16" x14ac:dyDescent="0.2">
      <c r="A342" s="57">
        <v>324</v>
      </c>
      <c r="B342" s="71">
        <v>40730</v>
      </c>
      <c r="C342" s="66">
        <v>1519828472</v>
      </c>
      <c r="D342" s="66">
        <v>2770229018.5</v>
      </c>
      <c r="E342" s="73">
        <v>-1250400546.5</v>
      </c>
      <c r="F342" s="66">
        <v>4423299461</v>
      </c>
      <c r="G342" s="66">
        <v>3801331189.9000001</v>
      </c>
      <c r="H342" s="72">
        <v>621968271.10000002</v>
      </c>
      <c r="I342" s="66">
        <v>6242333214.1199999</v>
      </c>
      <c r="J342" s="66">
        <v>10031022464.08</v>
      </c>
      <c r="K342" s="73">
        <v>-3788689249.96</v>
      </c>
      <c r="L342" s="66">
        <v>16118290196.120001</v>
      </c>
      <c r="M342" s="66">
        <v>11701168670.76</v>
      </c>
      <c r="N342" s="72">
        <v>4417121525.3599997</v>
      </c>
      <c r="O342" s="66">
        <v>28303751343.240002</v>
      </c>
      <c r="P342" s="66">
        <v>1034.75</v>
      </c>
    </row>
    <row r="343" spans="1:16" x14ac:dyDescent="0.2">
      <c r="A343" s="57">
        <v>325</v>
      </c>
      <c r="B343" s="71">
        <v>40761</v>
      </c>
      <c r="C343" s="66">
        <v>3308353266</v>
      </c>
      <c r="D343" s="66">
        <v>3288738778.25</v>
      </c>
      <c r="E343" s="72">
        <v>19614487.75</v>
      </c>
      <c r="F343" s="66">
        <v>4870512489.2799997</v>
      </c>
      <c r="G343" s="66">
        <v>4985306352.1300001</v>
      </c>
      <c r="H343" s="73">
        <v>-114793862.84999999</v>
      </c>
      <c r="I343" s="66">
        <v>7394117111.8000002</v>
      </c>
      <c r="J343" s="66">
        <v>13705957373.02</v>
      </c>
      <c r="K343" s="73">
        <v>-6311840261.2200003</v>
      </c>
      <c r="L343" s="66">
        <v>20974293679.080002</v>
      </c>
      <c r="M343" s="66">
        <v>14567274042.76</v>
      </c>
      <c r="N343" s="72">
        <v>6407019636.3199997</v>
      </c>
      <c r="O343" s="66">
        <v>36547276546.160004</v>
      </c>
      <c r="P343" s="66">
        <v>1014.58</v>
      </c>
    </row>
    <row r="344" spans="1:16" x14ac:dyDescent="0.2">
      <c r="A344" s="57">
        <v>326</v>
      </c>
      <c r="B344" s="71">
        <v>40792</v>
      </c>
      <c r="C344" s="66">
        <v>2547001631</v>
      </c>
      <c r="D344" s="66">
        <v>1595063585</v>
      </c>
      <c r="E344" s="72">
        <v>951938046</v>
      </c>
      <c r="F344" s="66">
        <v>4906824717.8100004</v>
      </c>
      <c r="G344" s="66">
        <v>5190968482.0600004</v>
      </c>
      <c r="H344" s="73">
        <v>-284143764.25</v>
      </c>
      <c r="I344" s="66">
        <v>5729431341.6899996</v>
      </c>
      <c r="J344" s="66">
        <v>10117647828.780001</v>
      </c>
      <c r="K344" s="73">
        <v>-4388216487.0900002</v>
      </c>
      <c r="L344" s="66">
        <v>18435466061.82</v>
      </c>
      <c r="M344" s="66">
        <v>14715043856.48</v>
      </c>
      <c r="N344" s="72">
        <v>3720422205.3400002</v>
      </c>
      <c r="O344" s="66">
        <v>31618723752.32</v>
      </c>
      <c r="P344" s="66">
        <v>1016.85</v>
      </c>
    </row>
    <row r="345" spans="1:16" x14ac:dyDescent="0.2">
      <c r="A345" s="57">
        <v>327</v>
      </c>
      <c r="B345" s="71">
        <v>40822</v>
      </c>
      <c r="C345" s="66">
        <v>2704199773</v>
      </c>
      <c r="D345" s="66">
        <v>1338106004.6500001</v>
      </c>
      <c r="E345" s="72">
        <v>1366093768.3499999</v>
      </c>
      <c r="F345" s="66">
        <v>2994961761.1999998</v>
      </c>
      <c r="G345" s="66">
        <v>3042598574.5999999</v>
      </c>
      <c r="H345" s="73">
        <v>-47636813.399999999</v>
      </c>
      <c r="I345" s="66">
        <v>4329154783.3199997</v>
      </c>
      <c r="J345" s="66">
        <v>6453754324.0699997</v>
      </c>
      <c r="K345" s="73">
        <v>-2124599540.75</v>
      </c>
      <c r="L345" s="66">
        <v>11857115174.120001</v>
      </c>
      <c r="M345" s="66">
        <v>11050972588.32</v>
      </c>
      <c r="N345" s="72">
        <v>806142585.79999995</v>
      </c>
      <c r="O345" s="66">
        <v>21885431491.639999</v>
      </c>
      <c r="P345" s="66">
        <v>1020.37</v>
      </c>
    </row>
    <row r="346" spans="1:16" x14ac:dyDescent="0.2">
      <c r="A346" s="57">
        <v>328</v>
      </c>
      <c r="B346" s="65" t="s">
        <v>306</v>
      </c>
      <c r="C346" s="66">
        <v>1428541443</v>
      </c>
      <c r="D346" s="66">
        <v>1154398016.8499999</v>
      </c>
      <c r="E346" s="72">
        <v>274143426.14999998</v>
      </c>
      <c r="F346" s="66">
        <v>2331948551</v>
      </c>
      <c r="G346" s="66">
        <v>2726225726</v>
      </c>
      <c r="H346" s="73">
        <v>-394277175</v>
      </c>
      <c r="I346" s="66">
        <v>3563333414.4299998</v>
      </c>
      <c r="J346" s="66">
        <v>4421255543.9499998</v>
      </c>
      <c r="K346" s="73">
        <v>-857922129.51999998</v>
      </c>
      <c r="L346" s="66">
        <v>10559422420.219999</v>
      </c>
      <c r="M346" s="66">
        <v>9581366541.8500004</v>
      </c>
      <c r="N346" s="72">
        <v>978055878.37</v>
      </c>
      <c r="O346" s="66">
        <v>17883245828.650002</v>
      </c>
      <c r="P346" s="66">
        <v>1015.53</v>
      </c>
    </row>
    <row r="347" spans="1:16" x14ac:dyDescent="0.2">
      <c r="A347" s="57">
        <v>329</v>
      </c>
      <c r="B347" s="65" t="s">
        <v>307</v>
      </c>
      <c r="C347" s="66">
        <v>1956771745</v>
      </c>
      <c r="D347" s="66">
        <v>1100987933.5</v>
      </c>
      <c r="E347" s="72">
        <v>855783811.5</v>
      </c>
      <c r="F347" s="66">
        <v>3586807096.5</v>
      </c>
      <c r="G347" s="66">
        <v>3191718257.25</v>
      </c>
      <c r="H347" s="72">
        <v>395088839.25</v>
      </c>
      <c r="I347" s="66">
        <v>4672886699.8299999</v>
      </c>
      <c r="J347" s="66">
        <v>4001353298.5300002</v>
      </c>
      <c r="K347" s="72">
        <v>671533401.29999995</v>
      </c>
      <c r="L347" s="66">
        <v>10341595516.530001</v>
      </c>
      <c r="M347" s="66">
        <v>12264001568.58</v>
      </c>
      <c r="N347" s="73">
        <v>-1922406052.05</v>
      </c>
      <c r="O347" s="66">
        <v>20558061057.860001</v>
      </c>
      <c r="P347" s="66">
        <v>1034.92</v>
      </c>
    </row>
    <row r="348" spans="1:16" x14ac:dyDescent="0.2">
      <c r="A348" s="57">
        <v>330</v>
      </c>
      <c r="B348" s="65" t="s">
        <v>308</v>
      </c>
      <c r="C348" s="66">
        <v>2599803608</v>
      </c>
      <c r="D348" s="66">
        <v>2019696551.3099999</v>
      </c>
      <c r="E348" s="72">
        <v>580107056.69000006</v>
      </c>
      <c r="F348" s="66">
        <v>2847937025</v>
      </c>
      <c r="G348" s="66">
        <v>3375954437.5</v>
      </c>
      <c r="H348" s="73">
        <v>-528017412.5</v>
      </c>
      <c r="I348" s="66">
        <v>6145571678.1099997</v>
      </c>
      <c r="J348" s="66">
        <v>5339309534.5</v>
      </c>
      <c r="K348" s="72">
        <v>806262143.61000001</v>
      </c>
      <c r="L348" s="66">
        <v>13536734756.950001</v>
      </c>
      <c r="M348" s="66">
        <v>14395086544.75</v>
      </c>
      <c r="N348" s="73">
        <v>-858351787.79999995</v>
      </c>
      <c r="O348" s="66">
        <v>25130047068.060001</v>
      </c>
      <c r="P348" s="66">
        <v>1030.31</v>
      </c>
    </row>
    <row r="349" spans="1:16" x14ac:dyDescent="0.2">
      <c r="A349" s="57">
        <v>331</v>
      </c>
      <c r="B349" s="65" t="s">
        <v>309</v>
      </c>
      <c r="C349" s="66">
        <v>1193966106.75</v>
      </c>
      <c r="D349" s="66">
        <v>1251357606</v>
      </c>
      <c r="E349" s="73">
        <v>-57391499.25</v>
      </c>
      <c r="F349" s="66">
        <v>2321829109.5599999</v>
      </c>
      <c r="G349" s="66">
        <v>2984670590.8000002</v>
      </c>
      <c r="H349" s="73">
        <v>-662841481.24000001</v>
      </c>
      <c r="I349" s="66">
        <v>3759628958.54</v>
      </c>
      <c r="J349" s="66">
        <v>5420579962.3500004</v>
      </c>
      <c r="K349" s="73">
        <v>-1660951003.8099999</v>
      </c>
      <c r="L349" s="66">
        <v>12465569415.799999</v>
      </c>
      <c r="M349" s="66">
        <v>10084385431.5</v>
      </c>
      <c r="N349" s="72">
        <v>2381183984.3000002</v>
      </c>
      <c r="O349" s="66">
        <v>19740993590.650002</v>
      </c>
      <c r="P349" s="66">
        <v>1019.55</v>
      </c>
    </row>
    <row r="350" spans="1:16" x14ac:dyDescent="0.2">
      <c r="A350" s="57">
        <v>332</v>
      </c>
      <c r="B350" s="65" t="s">
        <v>310</v>
      </c>
      <c r="C350" s="66">
        <v>1164125659</v>
      </c>
      <c r="D350" s="66">
        <v>1542727073</v>
      </c>
      <c r="E350" s="73">
        <v>-378601414</v>
      </c>
      <c r="F350" s="66">
        <v>1871037697.23</v>
      </c>
      <c r="G350" s="66">
        <v>2231230341.5</v>
      </c>
      <c r="H350" s="73">
        <v>-360192644.26999998</v>
      </c>
      <c r="I350" s="66">
        <v>7788407352.7399998</v>
      </c>
      <c r="J350" s="66">
        <v>7717636575.6899996</v>
      </c>
      <c r="K350" s="72">
        <v>70770777.049999997</v>
      </c>
      <c r="L350" s="66">
        <v>26598230937.630001</v>
      </c>
      <c r="M350" s="66">
        <v>25930207656.41</v>
      </c>
      <c r="N350" s="72">
        <v>668023281.22000003</v>
      </c>
      <c r="O350" s="66">
        <v>37421801646.599998</v>
      </c>
      <c r="P350" s="66">
        <v>1018.96</v>
      </c>
    </row>
    <row r="351" spans="1:16" x14ac:dyDescent="0.2">
      <c r="A351" s="57">
        <v>333</v>
      </c>
      <c r="B351" s="65" t="s">
        <v>311</v>
      </c>
      <c r="C351" s="66">
        <v>1211250478</v>
      </c>
      <c r="D351" s="66">
        <v>1705692421.28</v>
      </c>
      <c r="E351" s="73">
        <v>-494441943.27999997</v>
      </c>
      <c r="F351" s="66">
        <v>1603873664.03</v>
      </c>
      <c r="G351" s="66">
        <v>2022887029.3399999</v>
      </c>
      <c r="H351" s="73">
        <v>-419013365.31</v>
      </c>
      <c r="I351" s="66">
        <v>4617905224.9899998</v>
      </c>
      <c r="J351" s="66">
        <v>4954748703.6800003</v>
      </c>
      <c r="K351" s="73">
        <v>-336843478.69</v>
      </c>
      <c r="L351" s="66">
        <v>9613654638.5499992</v>
      </c>
      <c r="M351" s="66">
        <v>8363355851.2700005</v>
      </c>
      <c r="N351" s="72">
        <v>1250298787.28</v>
      </c>
      <c r="O351" s="66">
        <v>17046684005.57</v>
      </c>
      <c r="P351" s="66">
        <v>1013.09</v>
      </c>
    </row>
    <row r="352" spans="1:16" x14ac:dyDescent="0.2">
      <c r="A352" s="57">
        <v>334</v>
      </c>
      <c r="B352" s="65" t="s">
        <v>312</v>
      </c>
      <c r="C352" s="66">
        <v>1786390305.5</v>
      </c>
      <c r="D352" s="66">
        <v>1626027264.54</v>
      </c>
      <c r="E352" s="72">
        <v>160363040.96000001</v>
      </c>
      <c r="F352" s="66">
        <v>3799242998</v>
      </c>
      <c r="G352" s="66">
        <v>3526468997.3200002</v>
      </c>
      <c r="H352" s="72">
        <v>272774000.68000001</v>
      </c>
      <c r="I352" s="66">
        <v>6541496708.04</v>
      </c>
      <c r="J352" s="66">
        <v>6090754719.9799995</v>
      </c>
      <c r="K352" s="72">
        <v>450741988.06</v>
      </c>
      <c r="L352" s="66">
        <v>10120481392.620001</v>
      </c>
      <c r="M352" s="66">
        <v>11004360422.32</v>
      </c>
      <c r="N352" s="73">
        <v>-883879029.70000005</v>
      </c>
      <c r="O352" s="66">
        <v>22247611404.16</v>
      </c>
      <c r="P352" s="66">
        <v>1027.72</v>
      </c>
    </row>
    <row r="353" spans="1:16" x14ac:dyDescent="0.2">
      <c r="A353" s="57">
        <v>335</v>
      </c>
      <c r="B353" s="65" t="s">
        <v>313</v>
      </c>
      <c r="C353" s="66">
        <v>1331151909</v>
      </c>
      <c r="D353" s="66">
        <v>957586207.79999995</v>
      </c>
      <c r="E353" s="72">
        <v>373565701.19999999</v>
      </c>
      <c r="F353" s="66">
        <v>2937235102.4000001</v>
      </c>
      <c r="G353" s="66">
        <v>2759498498.8499999</v>
      </c>
      <c r="H353" s="72">
        <v>177736603.55000001</v>
      </c>
      <c r="I353" s="66">
        <v>6718306094.7600002</v>
      </c>
      <c r="J353" s="66">
        <v>7326795442.5200005</v>
      </c>
      <c r="K353" s="73">
        <v>-608489347.75999999</v>
      </c>
      <c r="L353" s="66">
        <v>10311193491.799999</v>
      </c>
      <c r="M353" s="66">
        <v>10254006448.790001</v>
      </c>
      <c r="N353" s="72">
        <v>57187043.009999998</v>
      </c>
      <c r="O353" s="66">
        <v>21297886597.959999</v>
      </c>
      <c r="P353" s="66">
        <v>1023.86</v>
      </c>
    </row>
    <row r="354" spans="1:16" x14ac:dyDescent="0.2">
      <c r="A354" s="57">
        <v>336</v>
      </c>
      <c r="B354" s="65" t="s">
        <v>314</v>
      </c>
      <c r="C354" s="66">
        <v>922033728</v>
      </c>
      <c r="D354" s="66">
        <v>829042723.5</v>
      </c>
      <c r="E354" s="72">
        <v>92991004.5</v>
      </c>
      <c r="F354" s="66">
        <v>2940098847.8299999</v>
      </c>
      <c r="G354" s="66">
        <v>2720628968.8600001</v>
      </c>
      <c r="H354" s="72">
        <v>219469878.97</v>
      </c>
      <c r="I354" s="66">
        <v>4759731409.2200003</v>
      </c>
      <c r="J354" s="66">
        <v>7567078130.6499996</v>
      </c>
      <c r="K354" s="73">
        <v>-2807346721.4299998</v>
      </c>
      <c r="L354" s="66">
        <v>10761327485.76</v>
      </c>
      <c r="M354" s="66">
        <v>8266441647.8000002</v>
      </c>
      <c r="N354" s="72">
        <v>2494885837.96</v>
      </c>
      <c r="O354" s="66">
        <v>19383191470.810001</v>
      </c>
      <c r="P354" s="66">
        <v>1014.13</v>
      </c>
    </row>
    <row r="355" spans="1:16" x14ac:dyDescent="0.2">
      <c r="A355" s="57">
        <v>337</v>
      </c>
      <c r="B355" s="65" t="s">
        <v>315</v>
      </c>
      <c r="C355" s="66">
        <v>1592948331</v>
      </c>
      <c r="D355" s="66">
        <v>949825497</v>
      </c>
      <c r="E355" s="72">
        <v>643122834</v>
      </c>
      <c r="F355" s="66">
        <v>3939386605.3400002</v>
      </c>
      <c r="G355" s="66">
        <v>2649566082.9400001</v>
      </c>
      <c r="H355" s="72">
        <v>1289820522.4000001</v>
      </c>
      <c r="I355" s="66">
        <v>3584785385.73</v>
      </c>
      <c r="J355" s="66">
        <v>6525851480.8299999</v>
      </c>
      <c r="K355" s="73">
        <v>-2941066095.0999999</v>
      </c>
      <c r="L355" s="66">
        <v>8738933601.4500008</v>
      </c>
      <c r="M355" s="66">
        <v>7730810862.75</v>
      </c>
      <c r="N355" s="72">
        <v>1008122738.7</v>
      </c>
      <c r="O355" s="66">
        <v>17856053923.52</v>
      </c>
      <c r="P355" s="66">
        <v>1022.94</v>
      </c>
    </row>
    <row r="356" spans="1:16" x14ac:dyDescent="0.2">
      <c r="A356" s="57">
        <v>338</v>
      </c>
      <c r="B356" s="65" t="s">
        <v>316</v>
      </c>
      <c r="C356" s="66">
        <v>1619701490</v>
      </c>
      <c r="D356" s="66">
        <v>1462349506.0999999</v>
      </c>
      <c r="E356" s="72">
        <v>157351983.90000001</v>
      </c>
      <c r="F356" s="66">
        <v>2706956284</v>
      </c>
      <c r="G356" s="66">
        <v>2386366036.8499999</v>
      </c>
      <c r="H356" s="72">
        <v>320590247.14999998</v>
      </c>
      <c r="I356" s="66">
        <v>4510698558.3400002</v>
      </c>
      <c r="J356" s="66">
        <v>6732396676.9300003</v>
      </c>
      <c r="K356" s="73">
        <v>-2221698118.5900002</v>
      </c>
      <c r="L356" s="66">
        <v>9458280286.6200008</v>
      </c>
      <c r="M356" s="66">
        <v>7714524399.0799999</v>
      </c>
      <c r="N356" s="72">
        <v>1743755887.54</v>
      </c>
      <c r="O356" s="66">
        <v>18295636618.959999</v>
      </c>
      <c r="P356" s="66">
        <v>1010.32</v>
      </c>
    </row>
    <row r="357" spans="1:16" x14ac:dyDescent="0.2">
      <c r="A357" s="57">
        <v>339</v>
      </c>
      <c r="B357" s="65" t="s">
        <v>317</v>
      </c>
      <c r="C357" s="66">
        <v>2918252343</v>
      </c>
      <c r="D357" s="66">
        <v>1406091996.1400001</v>
      </c>
      <c r="E357" s="72">
        <v>1512160346.8599999</v>
      </c>
      <c r="F357" s="66">
        <v>1792220360</v>
      </c>
      <c r="G357" s="66">
        <v>1760567365.48</v>
      </c>
      <c r="H357" s="72">
        <v>31652994.52</v>
      </c>
      <c r="I357" s="66">
        <v>4113480421.4200001</v>
      </c>
      <c r="J357" s="66">
        <v>5446407593.6099997</v>
      </c>
      <c r="K357" s="73">
        <v>-1332927172.1900001</v>
      </c>
      <c r="L357" s="66">
        <v>8231941933.5100002</v>
      </c>
      <c r="M357" s="66">
        <v>8442828102.6999998</v>
      </c>
      <c r="N357" s="73">
        <v>-210886169.19</v>
      </c>
      <c r="O357" s="66">
        <v>17055895057.93</v>
      </c>
      <c r="P357" s="66">
        <v>1013.5</v>
      </c>
    </row>
    <row r="358" spans="1:16" x14ac:dyDescent="0.2">
      <c r="A358" s="57">
        <v>340</v>
      </c>
      <c r="B358" s="65" t="s">
        <v>318</v>
      </c>
      <c r="C358" s="66">
        <v>5648723891</v>
      </c>
      <c r="D358" s="66">
        <v>1608182785.52</v>
      </c>
      <c r="E358" s="72">
        <v>4040541105.48</v>
      </c>
      <c r="F358" s="66">
        <v>3932280856.1999998</v>
      </c>
      <c r="G358" s="66">
        <v>3953173521.5</v>
      </c>
      <c r="H358" s="73">
        <v>-20892665.300000001</v>
      </c>
      <c r="I358" s="66">
        <v>6770141224.1400003</v>
      </c>
      <c r="J358" s="66">
        <v>4622300547.5900002</v>
      </c>
      <c r="K358" s="72">
        <v>2147840676.5500002</v>
      </c>
      <c r="L358" s="66">
        <v>10788269401.889999</v>
      </c>
      <c r="M358" s="66">
        <v>16955758518.620001</v>
      </c>
      <c r="N358" s="73">
        <v>-6167489116.7299995</v>
      </c>
      <c r="O358" s="66">
        <v>27139415373.23</v>
      </c>
      <c r="P358" s="66">
        <v>1033.26</v>
      </c>
    </row>
    <row r="359" spans="1:16" x14ac:dyDescent="0.2">
      <c r="A359" s="57">
        <v>341</v>
      </c>
      <c r="B359" s="65" t="s">
        <v>319</v>
      </c>
      <c r="C359" s="66">
        <v>3791854930</v>
      </c>
      <c r="D359" s="66">
        <v>1822001746.25</v>
      </c>
      <c r="E359" s="72">
        <v>1969853183.75</v>
      </c>
      <c r="F359" s="66">
        <v>2275402190.1999998</v>
      </c>
      <c r="G359" s="66">
        <v>2511599748</v>
      </c>
      <c r="H359" s="73">
        <v>-236197557.80000001</v>
      </c>
      <c r="I359" s="66">
        <v>5414031198.3900003</v>
      </c>
      <c r="J359" s="66">
        <v>3279403899.1900001</v>
      </c>
      <c r="K359" s="72">
        <v>2134627299.2</v>
      </c>
      <c r="L359" s="66">
        <v>10916788756.610001</v>
      </c>
      <c r="M359" s="66">
        <v>14785071681.76</v>
      </c>
      <c r="N359" s="73">
        <v>-3868282925.1500001</v>
      </c>
      <c r="O359" s="66">
        <v>22398077075.200001</v>
      </c>
      <c r="P359" s="66">
        <v>1041.48</v>
      </c>
    </row>
    <row r="360" spans="1:16" x14ac:dyDescent="0.2">
      <c r="A360" s="57">
        <v>342</v>
      </c>
      <c r="B360" s="71">
        <v>40640</v>
      </c>
      <c r="C360" s="66">
        <v>9553139770.75</v>
      </c>
      <c r="D360" s="66">
        <v>5028219544.2399998</v>
      </c>
      <c r="E360" s="72">
        <v>4524920226.5100002</v>
      </c>
      <c r="F360" s="66">
        <v>6787942434</v>
      </c>
      <c r="G360" s="66">
        <v>5171746865.46</v>
      </c>
      <c r="H360" s="72">
        <v>1616195568.54</v>
      </c>
      <c r="I360" s="66">
        <v>17303544456.68</v>
      </c>
      <c r="J360" s="66">
        <v>6600414182.6700001</v>
      </c>
      <c r="K360" s="72">
        <v>10703130274.01</v>
      </c>
      <c r="L360" s="66">
        <v>29465735178.939999</v>
      </c>
      <c r="M360" s="66">
        <v>46309981248</v>
      </c>
      <c r="N360" s="73">
        <v>-16844246069.059999</v>
      </c>
      <c r="O360" s="66">
        <v>63110361840.370003</v>
      </c>
      <c r="P360" s="66">
        <v>1090.28</v>
      </c>
    </row>
    <row r="361" spans="1:16" x14ac:dyDescent="0.2">
      <c r="A361" s="57">
        <v>343</v>
      </c>
      <c r="B361" s="71">
        <v>40670</v>
      </c>
      <c r="C361" s="66">
        <v>3191941135</v>
      </c>
      <c r="D361" s="66">
        <v>4644170973.6400003</v>
      </c>
      <c r="E361" s="73">
        <v>-1452229838.6400001</v>
      </c>
      <c r="F361" s="66">
        <v>4717692107.1400003</v>
      </c>
      <c r="G361" s="66">
        <v>4585190887</v>
      </c>
      <c r="H361" s="72">
        <v>132501220.14</v>
      </c>
      <c r="I361" s="66">
        <v>11985876651.59</v>
      </c>
      <c r="J361" s="66">
        <v>7550674761.4499998</v>
      </c>
      <c r="K361" s="72">
        <v>4435201890.1400003</v>
      </c>
      <c r="L361" s="66">
        <v>25388044167.110001</v>
      </c>
      <c r="M361" s="66">
        <v>28503517438.75</v>
      </c>
      <c r="N361" s="73">
        <v>-3115473271.6399999</v>
      </c>
      <c r="O361" s="66">
        <v>45283554060.839996</v>
      </c>
      <c r="P361" s="66">
        <v>1084.5899999999999</v>
      </c>
    </row>
    <row r="362" spans="1:16" x14ac:dyDescent="0.2">
      <c r="A362" s="57">
        <v>344</v>
      </c>
      <c r="B362" s="71">
        <v>40701</v>
      </c>
      <c r="C362" s="66">
        <v>3097613329</v>
      </c>
      <c r="D362" s="66">
        <v>6105309339.5</v>
      </c>
      <c r="E362" s="73">
        <v>-3007696010.5</v>
      </c>
      <c r="F362" s="66">
        <v>4225154174</v>
      </c>
      <c r="G362" s="66">
        <v>3981900135.3299999</v>
      </c>
      <c r="H362" s="72">
        <v>243254038.66999999</v>
      </c>
      <c r="I362" s="66">
        <v>7499681196.5799999</v>
      </c>
      <c r="J362" s="66">
        <v>7320644847.1000004</v>
      </c>
      <c r="K362" s="72">
        <v>179036349.47999999</v>
      </c>
      <c r="L362" s="66">
        <v>21604082798.889999</v>
      </c>
      <c r="M362" s="66">
        <v>19018677176.540001</v>
      </c>
      <c r="N362" s="72">
        <v>2585405622.3499999</v>
      </c>
      <c r="O362" s="66">
        <v>36426531498.470001</v>
      </c>
      <c r="P362" s="66">
        <v>1072.68</v>
      </c>
    </row>
    <row r="363" spans="1:16" x14ac:dyDescent="0.2">
      <c r="A363" s="57">
        <v>345</v>
      </c>
      <c r="B363" s="71">
        <v>40731</v>
      </c>
      <c r="C363" s="66">
        <v>1854245698</v>
      </c>
      <c r="D363" s="66">
        <v>2416517912.5999999</v>
      </c>
      <c r="E363" s="73">
        <v>-562272214.60000002</v>
      </c>
      <c r="F363" s="66">
        <v>2814645405</v>
      </c>
      <c r="G363" s="66">
        <v>2304848814.2800002</v>
      </c>
      <c r="H363" s="72">
        <v>509796590.72000003</v>
      </c>
      <c r="I363" s="66">
        <v>5662699717.7299995</v>
      </c>
      <c r="J363" s="66">
        <v>6678650088.5299997</v>
      </c>
      <c r="K363" s="73">
        <v>-1015950370.8</v>
      </c>
      <c r="L363" s="66">
        <v>15542173234.620001</v>
      </c>
      <c r="M363" s="66">
        <v>14473747239.940001</v>
      </c>
      <c r="N363" s="72">
        <v>1068425994.6799999</v>
      </c>
      <c r="O363" s="66">
        <v>25873764055.349998</v>
      </c>
      <c r="P363" s="66">
        <v>1083.08</v>
      </c>
    </row>
    <row r="364" spans="1:16" x14ac:dyDescent="0.2">
      <c r="A364" s="57">
        <v>346</v>
      </c>
      <c r="B364" s="71">
        <v>40762</v>
      </c>
      <c r="C364" s="66">
        <v>3329058336.5999999</v>
      </c>
      <c r="D364" s="66">
        <v>3466974782</v>
      </c>
      <c r="E364" s="73">
        <v>-137916445.40000001</v>
      </c>
      <c r="F364" s="66">
        <v>3201853731</v>
      </c>
      <c r="G364" s="66">
        <v>3083502967.3099999</v>
      </c>
      <c r="H364" s="72">
        <v>118350763.69</v>
      </c>
      <c r="I364" s="66">
        <v>10316359283.85</v>
      </c>
      <c r="J364" s="66">
        <v>9972912301.8899994</v>
      </c>
      <c r="K364" s="72">
        <v>343446981.95999998</v>
      </c>
      <c r="L364" s="66">
        <v>20384130436.490002</v>
      </c>
      <c r="M364" s="66">
        <v>20708011736.740002</v>
      </c>
      <c r="N364" s="73">
        <v>-323881300.25</v>
      </c>
      <c r="O364" s="66">
        <v>37231401787.940002</v>
      </c>
      <c r="P364" s="66">
        <v>1088.46</v>
      </c>
    </row>
    <row r="365" spans="1:16" x14ac:dyDescent="0.2">
      <c r="A365" s="57">
        <v>347</v>
      </c>
      <c r="B365" s="71">
        <v>40854</v>
      </c>
      <c r="C365" s="66">
        <v>2630277848</v>
      </c>
      <c r="D365" s="66">
        <v>5368911479.8500004</v>
      </c>
      <c r="E365" s="73">
        <v>-2738633631.8499999</v>
      </c>
      <c r="F365" s="66">
        <v>2314813365</v>
      </c>
      <c r="G365" s="66">
        <v>2770343722.8600001</v>
      </c>
      <c r="H365" s="73">
        <v>-455530357.86000001</v>
      </c>
      <c r="I365" s="66">
        <v>7877854989.8900003</v>
      </c>
      <c r="J365" s="66">
        <v>8235795140.5699997</v>
      </c>
      <c r="K365" s="73">
        <v>-357940150.68000001</v>
      </c>
      <c r="L365" s="66">
        <v>16532375425.02</v>
      </c>
      <c r="M365" s="66">
        <v>12980271284.629999</v>
      </c>
      <c r="N365" s="72">
        <v>3552104140.3899999</v>
      </c>
      <c r="O365" s="66">
        <v>29355321627.91</v>
      </c>
      <c r="P365" s="66">
        <v>1077.24</v>
      </c>
    </row>
    <row r="366" spans="1:16" x14ac:dyDescent="0.2">
      <c r="A366" s="57">
        <v>348</v>
      </c>
      <c r="B366" s="71">
        <v>40884</v>
      </c>
      <c r="C366" s="66">
        <v>2578562291.25</v>
      </c>
      <c r="D366" s="66">
        <v>3647298761.75</v>
      </c>
      <c r="E366" s="73">
        <v>-1068736470.5</v>
      </c>
      <c r="F366" s="66">
        <v>3125604381</v>
      </c>
      <c r="G366" s="66">
        <v>3607367957.6199999</v>
      </c>
      <c r="H366" s="73">
        <v>-481763576.62</v>
      </c>
      <c r="I366" s="66">
        <v>4352694615.3500004</v>
      </c>
      <c r="J366" s="66">
        <v>7318209180.2600002</v>
      </c>
      <c r="K366" s="73">
        <v>-2965514564.9099998</v>
      </c>
      <c r="L366" s="66">
        <v>18144913337.869999</v>
      </c>
      <c r="M366" s="66">
        <v>13628898725.84</v>
      </c>
      <c r="N366" s="72">
        <v>4516014612.0299997</v>
      </c>
      <c r="O366" s="66">
        <v>28201774625.470001</v>
      </c>
      <c r="P366" s="66">
        <v>1062.3900000000001</v>
      </c>
    </row>
    <row r="367" spans="1:16" x14ac:dyDescent="0.2">
      <c r="A367" s="57">
        <v>349</v>
      </c>
      <c r="B367" s="65" t="s">
        <v>320</v>
      </c>
      <c r="C367" s="66">
        <v>2411922004</v>
      </c>
      <c r="D367" s="66">
        <v>1616494297</v>
      </c>
      <c r="E367" s="72">
        <v>795427707</v>
      </c>
      <c r="F367" s="66">
        <v>2862030919</v>
      </c>
      <c r="G367" s="66">
        <v>2749686021.9499998</v>
      </c>
      <c r="H367" s="72">
        <v>112344897.05</v>
      </c>
      <c r="I367" s="66">
        <v>4651073599.4499998</v>
      </c>
      <c r="J367" s="66">
        <v>4954746730.5799999</v>
      </c>
      <c r="K367" s="73">
        <v>-303673131.13</v>
      </c>
      <c r="L367" s="66">
        <v>10709876839.49</v>
      </c>
      <c r="M367" s="66">
        <v>11313976312.41</v>
      </c>
      <c r="N367" s="73">
        <v>-604099472.91999996</v>
      </c>
      <c r="O367" s="66">
        <v>20634903361.939999</v>
      </c>
      <c r="P367" s="66">
        <v>1077.4000000000001</v>
      </c>
    </row>
    <row r="368" spans="1:16" x14ac:dyDescent="0.2">
      <c r="A368" s="57">
        <v>350</v>
      </c>
      <c r="B368" s="65" t="s">
        <v>321</v>
      </c>
      <c r="C368" s="66">
        <v>2795398664</v>
      </c>
      <c r="D368" s="66">
        <v>2888583877.9000001</v>
      </c>
      <c r="E368" s="73">
        <v>-93185213.900000006</v>
      </c>
      <c r="F368" s="66">
        <v>2298299153</v>
      </c>
      <c r="G368" s="66">
        <v>3154399816.8200002</v>
      </c>
      <c r="H368" s="73">
        <v>-856100663.82000005</v>
      </c>
      <c r="I368" s="66">
        <v>4909197904.0699997</v>
      </c>
      <c r="J368" s="66">
        <v>3985833483.8000002</v>
      </c>
      <c r="K368" s="72">
        <v>923364420.26999998</v>
      </c>
      <c r="L368" s="66">
        <v>11380816862.809999</v>
      </c>
      <c r="M368" s="66">
        <v>11354895405.360001</v>
      </c>
      <c r="N368" s="72">
        <v>25921457.449999999</v>
      </c>
      <c r="O368" s="66">
        <v>21383712583.880001</v>
      </c>
      <c r="P368" s="66">
        <v>1079.9100000000001</v>
      </c>
    </row>
    <row r="369" spans="1:16" x14ac:dyDescent="0.2">
      <c r="A369" s="57">
        <v>351</v>
      </c>
      <c r="B369" s="65" t="s">
        <v>322</v>
      </c>
      <c r="C369" s="66">
        <v>1933671654.25</v>
      </c>
      <c r="D369" s="66">
        <v>1742215940</v>
      </c>
      <c r="E369" s="72">
        <v>191455714.25</v>
      </c>
      <c r="F369" s="66">
        <v>2152870131.5</v>
      </c>
      <c r="G369" s="66">
        <v>2111185809.3499999</v>
      </c>
      <c r="H369" s="72">
        <v>41684322.149999999</v>
      </c>
      <c r="I369" s="66">
        <v>6719238897.21</v>
      </c>
      <c r="J369" s="66">
        <v>6544668305.5699997</v>
      </c>
      <c r="K369" s="72">
        <v>174570591.63999999</v>
      </c>
      <c r="L369" s="66">
        <v>11644621119.43</v>
      </c>
      <c r="M369" s="66">
        <v>12052331747.469999</v>
      </c>
      <c r="N369" s="73">
        <v>-407710628.04000002</v>
      </c>
      <c r="O369" s="66">
        <v>22450401802.389999</v>
      </c>
      <c r="P369" s="66">
        <v>1083.94</v>
      </c>
    </row>
    <row r="370" spans="1:16" x14ac:dyDescent="0.2">
      <c r="A370" s="57">
        <v>352</v>
      </c>
      <c r="B370" s="65" t="s">
        <v>323</v>
      </c>
      <c r="C370" s="66">
        <v>3111957014</v>
      </c>
      <c r="D370" s="66">
        <v>2604620183.2399998</v>
      </c>
      <c r="E370" s="72">
        <v>507336830.75999999</v>
      </c>
      <c r="F370" s="66">
        <v>5287892700.04</v>
      </c>
      <c r="G370" s="66">
        <v>4176538049.7800002</v>
      </c>
      <c r="H370" s="72">
        <v>1111354650.26</v>
      </c>
      <c r="I370" s="66">
        <v>12569203742.4</v>
      </c>
      <c r="J370" s="66">
        <v>9676562136.7099991</v>
      </c>
      <c r="K370" s="72">
        <v>2892641605.6900001</v>
      </c>
      <c r="L370" s="66">
        <v>16225604734.24</v>
      </c>
      <c r="M370" s="66">
        <v>20736937820.950001</v>
      </c>
      <c r="N370" s="73">
        <v>-4511333086.71</v>
      </c>
      <c r="O370" s="66">
        <v>37194658190.68</v>
      </c>
      <c r="P370" s="66">
        <v>1096.77</v>
      </c>
    </row>
    <row r="371" spans="1:16" x14ac:dyDescent="0.2">
      <c r="A371" s="57">
        <v>353</v>
      </c>
      <c r="B371" s="65" t="s">
        <v>324</v>
      </c>
      <c r="C371" s="66">
        <v>3450355690</v>
      </c>
      <c r="D371" s="66">
        <v>4245863077.2399998</v>
      </c>
      <c r="E371" s="73">
        <v>-795507387.24000001</v>
      </c>
      <c r="F371" s="66">
        <v>3957089236.8000002</v>
      </c>
      <c r="G371" s="66">
        <v>4260032527.5799999</v>
      </c>
      <c r="H371" s="73">
        <v>-302943290.77999997</v>
      </c>
      <c r="I371" s="66">
        <v>11073075675.48</v>
      </c>
      <c r="J371" s="66">
        <v>6482650876.5699997</v>
      </c>
      <c r="K371" s="72">
        <v>4590424798.9099998</v>
      </c>
      <c r="L371" s="66">
        <v>18637262126.439999</v>
      </c>
      <c r="M371" s="66">
        <v>22129236247.330002</v>
      </c>
      <c r="N371" s="73">
        <v>-3491974120.8899999</v>
      </c>
      <c r="O371" s="66">
        <v>37117782728.720001</v>
      </c>
      <c r="P371" s="66">
        <v>1101.3699999999999</v>
      </c>
    </row>
    <row r="372" spans="1:16" x14ac:dyDescent="0.2">
      <c r="A372" s="57">
        <v>354</v>
      </c>
      <c r="B372" s="65" t="s">
        <v>325</v>
      </c>
      <c r="C372" s="66">
        <v>3338813208</v>
      </c>
      <c r="D372" s="66">
        <v>5211553219.46</v>
      </c>
      <c r="E372" s="73">
        <v>-1872740011.46</v>
      </c>
      <c r="F372" s="66">
        <v>3312609065</v>
      </c>
      <c r="G372" s="66">
        <v>3272239327.8200002</v>
      </c>
      <c r="H372" s="72">
        <v>40369737.18</v>
      </c>
      <c r="I372" s="66">
        <v>10921417301.059999</v>
      </c>
      <c r="J372" s="66">
        <v>7503117780.9499998</v>
      </c>
      <c r="K372" s="72">
        <v>3418299520.1100001</v>
      </c>
      <c r="L372" s="66">
        <v>19421402166.950001</v>
      </c>
      <c r="M372" s="66">
        <v>21007331412.779999</v>
      </c>
      <c r="N372" s="73">
        <v>-1585929245.8299999</v>
      </c>
      <c r="O372" s="66">
        <v>36994241741.010002</v>
      </c>
      <c r="P372" s="66">
        <v>1104.1500000000001</v>
      </c>
    </row>
    <row r="373" spans="1:16" x14ac:dyDescent="0.2">
      <c r="A373" s="57">
        <v>355</v>
      </c>
      <c r="B373" s="65" t="s">
        <v>326</v>
      </c>
      <c r="C373" s="66">
        <v>2388579378</v>
      </c>
      <c r="D373" s="66">
        <v>3113304885.9099998</v>
      </c>
      <c r="E373" s="73">
        <v>-724725507.90999997</v>
      </c>
      <c r="F373" s="66">
        <v>4372515372</v>
      </c>
      <c r="G373" s="66">
        <v>3940105683.4699998</v>
      </c>
      <c r="H373" s="72">
        <v>432409688.52999997</v>
      </c>
      <c r="I373" s="66">
        <v>11743724986.66</v>
      </c>
      <c r="J373" s="66">
        <v>7073041939.21</v>
      </c>
      <c r="K373" s="72">
        <v>4670683047.4499998</v>
      </c>
      <c r="L373" s="66">
        <v>21483535005.709999</v>
      </c>
      <c r="M373" s="66">
        <v>25861902233.779999</v>
      </c>
      <c r="N373" s="73">
        <v>-4378367228.0699997</v>
      </c>
      <c r="O373" s="66">
        <v>39988354742.370003</v>
      </c>
      <c r="P373" s="66">
        <v>1121.04</v>
      </c>
    </row>
    <row r="374" spans="1:16" x14ac:dyDescent="0.2">
      <c r="A374" s="57">
        <v>356</v>
      </c>
      <c r="B374" s="65" t="s">
        <v>327</v>
      </c>
      <c r="C374" s="66">
        <v>1529645436</v>
      </c>
      <c r="D374" s="66">
        <v>2882491886.6399999</v>
      </c>
      <c r="E374" s="73">
        <v>-1352846450.6400001</v>
      </c>
      <c r="F374" s="66">
        <v>3904141237</v>
      </c>
      <c r="G374" s="66">
        <v>3727305298.0799999</v>
      </c>
      <c r="H374" s="72">
        <v>176835938.91999999</v>
      </c>
      <c r="I374" s="66">
        <v>7322124942.21</v>
      </c>
      <c r="J374" s="66">
        <v>5506309351.54</v>
      </c>
      <c r="K374" s="72">
        <v>1815815590.6700001</v>
      </c>
      <c r="L374" s="66">
        <v>16816455446.25</v>
      </c>
      <c r="M374" s="66">
        <v>17456260525.200001</v>
      </c>
      <c r="N374" s="73">
        <v>-639805078.95000005</v>
      </c>
      <c r="O374" s="66">
        <v>29572367061.459999</v>
      </c>
      <c r="P374" s="66">
        <v>1127.58</v>
      </c>
    </row>
    <row r="375" spans="1:16" x14ac:dyDescent="0.2">
      <c r="A375" s="57">
        <v>357</v>
      </c>
      <c r="B375" s="65" t="s">
        <v>328</v>
      </c>
      <c r="C375" s="66">
        <v>1778467075.7</v>
      </c>
      <c r="D375" s="66">
        <v>4876724826.4499998</v>
      </c>
      <c r="E375" s="73">
        <v>-3098257750.75</v>
      </c>
      <c r="F375" s="66">
        <v>4437302861.8000002</v>
      </c>
      <c r="G375" s="66">
        <v>4181372121.6999998</v>
      </c>
      <c r="H375" s="72">
        <v>255930740.09999999</v>
      </c>
      <c r="I375" s="66">
        <v>10766570494.35</v>
      </c>
      <c r="J375" s="66">
        <v>7273317415.4300003</v>
      </c>
      <c r="K375" s="72">
        <v>3493253078.9200001</v>
      </c>
      <c r="L375" s="66">
        <v>21787646661.459999</v>
      </c>
      <c r="M375" s="66">
        <v>22438572729.73</v>
      </c>
      <c r="N375" s="73">
        <v>-650926068.26999998</v>
      </c>
      <c r="O375" s="66">
        <v>38769987093.309998</v>
      </c>
      <c r="P375" s="66">
        <v>1121.6300000000001</v>
      </c>
    </row>
    <row r="376" spans="1:16" x14ac:dyDescent="0.2">
      <c r="A376" s="57">
        <v>358</v>
      </c>
      <c r="B376" s="65" t="s">
        <v>329</v>
      </c>
      <c r="C376" s="66">
        <v>1774975628</v>
      </c>
      <c r="D376" s="66">
        <v>2909246255.48</v>
      </c>
      <c r="E376" s="73">
        <v>-1134270627.48</v>
      </c>
      <c r="F376" s="66">
        <v>2507051683.5</v>
      </c>
      <c r="G376" s="66">
        <v>2508174122.9200001</v>
      </c>
      <c r="H376" s="73">
        <v>-1122439.42</v>
      </c>
      <c r="I376" s="66">
        <v>8386293047.4700003</v>
      </c>
      <c r="J376" s="66">
        <v>5676773662.4099998</v>
      </c>
      <c r="K376" s="72">
        <v>2709519385.0599999</v>
      </c>
      <c r="L376" s="66">
        <v>18849220782.59</v>
      </c>
      <c r="M376" s="66">
        <v>20423347100.75</v>
      </c>
      <c r="N376" s="73">
        <v>-1574126318.1600001</v>
      </c>
      <c r="O376" s="66">
        <v>31517541141.560001</v>
      </c>
      <c r="P376" s="66">
        <v>1130.71</v>
      </c>
    </row>
    <row r="377" spans="1:16" x14ac:dyDescent="0.2">
      <c r="A377" s="57">
        <v>359</v>
      </c>
      <c r="B377" s="65" t="s">
        <v>330</v>
      </c>
      <c r="C377" s="66">
        <v>3032830201.2600002</v>
      </c>
      <c r="D377" s="66">
        <v>3050654561.25</v>
      </c>
      <c r="E377" s="73">
        <v>-17824359.989999998</v>
      </c>
      <c r="F377" s="66">
        <v>2725950372</v>
      </c>
      <c r="G377" s="66">
        <v>2726048693.4000001</v>
      </c>
      <c r="H377" s="73">
        <v>-98321.4</v>
      </c>
      <c r="I377" s="66">
        <v>6530708840.96</v>
      </c>
      <c r="J377" s="66">
        <v>5620118194.4399996</v>
      </c>
      <c r="K377" s="72">
        <v>910590646.51999998</v>
      </c>
      <c r="L377" s="66">
        <v>16610763251.99</v>
      </c>
      <c r="M377" s="66">
        <v>17503431217.119999</v>
      </c>
      <c r="N377" s="73">
        <v>-892667965.13</v>
      </c>
      <c r="O377" s="66">
        <v>28900252666.209999</v>
      </c>
      <c r="P377" s="66">
        <v>1134.3800000000001</v>
      </c>
    </row>
    <row r="378" spans="1:16" x14ac:dyDescent="0.2">
      <c r="A378" s="57">
        <v>360</v>
      </c>
      <c r="B378" s="65" t="s">
        <v>331</v>
      </c>
      <c r="C378" s="66">
        <v>2539507156</v>
      </c>
      <c r="D378" s="66">
        <v>2755703785.52</v>
      </c>
      <c r="E378" s="73">
        <v>-216196629.52000001</v>
      </c>
      <c r="F378" s="66">
        <v>2092672509.75</v>
      </c>
      <c r="G378" s="66">
        <v>2459631849.2600002</v>
      </c>
      <c r="H378" s="73">
        <v>-366959339.50999999</v>
      </c>
      <c r="I378" s="66">
        <v>7769152742.0500002</v>
      </c>
      <c r="J378" s="66">
        <v>6515436969.6300001</v>
      </c>
      <c r="K378" s="72">
        <v>1253715772.4200001</v>
      </c>
      <c r="L378" s="66">
        <v>18127261711.169998</v>
      </c>
      <c r="M378" s="66">
        <v>18797821514.560001</v>
      </c>
      <c r="N378" s="73">
        <v>-670559803.38999999</v>
      </c>
      <c r="O378" s="66">
        <v>30528594118.970001</v>
      </c>
      <c r="P378" s="66">
        <v>1133.53</v>
      </c>
    </row>
    <row r="379" spans="1:16" x14ac:dyDescent="0.2">
      <c r="A379" s="57">
        <v>361</v>
      </c>
      <c r="B379" s="71">
        <v>40551</v>
      </c>
      <c r="C379" s="66">
        <v>2062936221</v>
      </c>
      <c r="D379" s="66">
        <v>4001058025.0999999</v>
      </c>
      <c r="E379" s="73">
        <v>-1938121804.0999999</v>
      </c>
      <c r="F379" s="66">
        <v>3729516504</v>
      </c>
      <c r="G379" s="66">
        <v>2679979973.5</v>
      </c>
      <c r="H379" s="72">
        <v>1049536530.5</v>
      </c>
      <c r="I379" s="66">
        <v>10705972453.27</v>
      </c>
      <c r="J379" s="66">
        <v>6451748954</v>
      </c>
      <c r="K379" s="72">
        <v>4254223499.27</v>
      </c>
      <c r="L379" s="66">
        <v>18141627350.419998</v>
      </c>
      <c r="M379" s="66">
        <v>21507265576.09</v>
      </c>
      <c r="N379" s="73">
        <v>-3365638225.6700001</v>
      </c>
      <c r="O379" s="66">
        <v>34640052528.690002</v>
      </c>
      <c r="P379" s="66">
        <v>1144.1400000000001</v>
      </c>
    </row>
    <row r="380" spans="1:16" x14ac:dyDescent="0.2">
      <c r="A380" s="57">
        <v>362</v>
      </c>
      <c r="B380" s="71">
        <v>40582</v>
      </c>
      <c r="C380" s="66">
        <v>1603005696.8099999</v>
      </c>
      <c r="D380" s="66">
        <v>4662793871.5</v>
      </c>
      <c r="E380" s="73">
        <v>-3059788174.6900001</v>
      </c>
      <c r="F380" s="66">
        <v>3237608989.9400001</v>
      </c>
      <c r="G380" s="66">
        <v>3892945432.6999998</v>
      </c>
      <c r="H380" s="73">
        <v>-655336442.75999999</v>
      </c>
      <c r="I380" s="66">
        <v>9615054169.2000008</v>
      </c>
      <c r="J380" s="66">
        <v>5902914749.4200001</v>
      </c>
      <c r="K380" s="72">
        <v>3712139419.7800002</v>
      </c>
      <c r="L380" s="66">
        <v>19508044993.779999</v>
      </c>
      <c r="M380" s="66">
        <v>19505059796.110001</v>
      </c>
      <c r="N380" s="72">
        <v>2985197.67</v>
      </c>
      <c r="O380" s="66">
        <v>33963713849.73</v>
      </c>
      <c r="P380" s="66">
        <v>1139.6099999999999</v>
      </c>
    </row>
    <row r="381" spans="1:16" x14ac:dyDescent="0.2">
      <c r="A381" s="57">
        <v>363</v>
      </c>
      <c r="B381" s="71">
        <v>40610</v>
      </c>
      <c r="C381" s="66">
        <v>3421004862</v>
      </c>
      <c r="D381" s="66">
        <v>7440952373.2200003</v>
      </c>
      <c r="E381" s="73">
        <v>-4019947511.2199998</v>
      </c>
      <c r="F381" s="66">
        <v>4786466086</v>
      </c>
      <c r="G381" s="66">
        <v>5260016664.1000004</v>
      </c>
      <c r="H381" s="73">
        <v>-473550578.10000002</v>
      </c>
      <c r="I381" s="66">
        <v>7578261218.0900002</v>
      </c>
      <c r="J381" s="66">
        <v>7610263704.7700005</v>
      </c>
      <c r="K381" s="73">
        <v>-32002486.68</v>
      </c>
      <c r="L381" s="66">
        <v>22769370462.48</v>
      </c>
      <c r="M381" s="66">
        <v>18243869886.48</v>
      </c>
      <c r="N381" s="72">
        <v>4525500576</v>
      </c>
      <c r="O381" s="66">
        <v>38555102628.57</v>
      </c>
      <c r="P381" s="66">
        <v>1133.46</v>
      </c>
    </row>
    <row r="382" spans="1:16" x14ac:dyDescent="0.2">
      <c r="A382" s="57">
        <v>364</v>
      </c>
      <c r="B382" s="71">
        <v>40641</v>
      </c>
      <c r="C382" s="66">
        <v>2832624826</v>
      </c>
      <c r="D382" s="66">
        <v>4278551186.1500001</v>
      </c>
      <c r="E382" s="73">
        <v>-1445926360.1500001</v>
      </c>
      <c r="F382" s="66">
        <v>3880646764.9000001</v>
      </c>
      <c r="G382" s="66">
        <v>4681496850.1000004</v>
      </c>
      <c r="H382" s="73">
        <v>-800850085.20000005</v>
      </c>
      <c r="I382" s="66">
        <v>6828835856.1499996</v>
      </c>
      <c r="J382" s="66">
        <v>6317320119.7200003</v>
      </c>
      <c r="K382" s="72">
        <v>511515736.43000001</v>
      </c>
      <c r="L382" s="66">
        <v>20291193393.41</v>
      </c>
      <c r="M382" s="66">
        <v>18555932684.490002</v>
      </c>
      <c r="N382" s="72">
        <v>1735260708.9200001</v>
      </c>
      <c r="O382" s="66">
        <v>33833300840.459999</v>
      </c>
      <c r="P382" s="66">
        <v>1124.01</v>
      </c>
    </row>
    <row r="383" spans="1:16" x14ac:dyDescent="0.2">
      <c r="A383" s="57">
        <v>365</v>
      </c>
      <c r="B383" s="71">
        <v>40671</v>
      </c>
      <c r="C383" s="66">
        <v>5371001485</v>
      </c>
      <c r="D383" s="66">
        <v>10795824282.6</v>
      </c>
      <c r="E383" s="73">
        <v>-5424822797.6000004</v>
      </c>
      <c r="F383" s="66">
        <v>7364486362.6000004</v>
      </c>
      <c r="G383" s="66">
        <v>9121078788.6000004</v>
      </c>
      <c r="H383" s="73">
        <v>-1756592426</v>
      </c>
      <c r="I383" s="66">
        <v>10484067898.280001</v>
      </c>
      <c r="J383" s="66">
        <v>16566725003.91</v>
      </c>
      <c r="K383" s="73">
        <v>-6082657105.6300001</v>
      </c>
      <c r="L383" s="66">
        <v>44062569476.099998</v>
      </c>
      <c r="M383" s="66">
        <v>30798497146.869999</v>
      </c>
      <c r="N383" s="72">
        <v>13264072329.23</v>
      </c>
      <c r="O383" s="66">
        <v>67282125221.980003</v>
      </c>
      <c r="P383" s="66">
        <v>1093.3800000000001</v>
      </c>
    </row>
    <row r="384" spans="1:16" x14ac:dyDescent="0.2">
      <c r="A384" s="57">
        <v>366</v>
      </c>
      <c r="B384" s="71">
        <v>40763</v>
      </c>
      <c r="C384" s="66">
        <v>3749973684.2199998</v>
      </c>
      <c r="D384" s="66">
        <v>4116486848.5999999</v>
      </c>
      <c r="E384" s="73">
        <v>-366513164.38</v>
      </c>
      <c r="F384" s="66">
        <v>5510307724.3199997</v>
      </c>
      <c r="G384" s="66">
        <v>5458007156.96</v>
      </c>
      <c r="H384" s="72">
        <v>52300567.359999999</v>
      </c>
      <c r="I384" s="66">
        <v>5444706658.79</v>
      </c>
      <c r="J384" s="66">
        <v>10772199991.34</v>
      </c>
      <c r="K384" s="73">
        <v>-5327493332.5500002</v>
      </c>
      <c r="L384" s="66">
        <v>26305556795.5</v>
      </c>
      <c r="M384" s="66">
        <v>20663850865.93</v>
      </c>
      <c r="N384" s="72">
        <v>5641705929.5699997</v>
      </c>
      <c r="O384" s="66">
        <v>41010544862.830002</v>
      </c>
      <c r="P384" s="66">
        <v>1078.19</v>
      </c>
    </row>
    <row r="385" spans="1:16" x14ac:dyDescent="0.2">
      <c r="A385" s="57">
        <v>367</v>
      </c>
      <c r="B385" s="71">
        <v>40794</v>
      </c>
      <c r="C385" s="66">
        <v>5757713901</v>
      </c>
      <c r="D385" s="66">
        <v>7471346570</v>
      </c>
      <c r="E385" s="73">
        <v>-1713632669</v>
      </c>
      <c r="F385" s="66">
        <v>9706556298.5799999</v>
      </c>
      <c r="G385" s="66">
        <v>8950281383.6499996</v>
      </c>
      <c r="H385" s="72">
        <v>756274914.92999995</v>
      </c>
      <c r="I385" s="66">
        <v>8296688141.04</v>
      </c>
      <c r="J385" s="66">
        <v>17291795508.080002</v>
      </c>
      <c r="K385" s="73">
        <v>-8995107367.0400009</v>
      </c>
      <c r="L385" s="66">
        <v>39845888029.540001</v>
      </c>
      <c r="M385" s="66">
        <v>29893422908.43</v>
      </c>
      <c r="N385" s="72">
        <v>9952465121.1100006</v>
      </c>
      <c r="O385" s="66">
        <v>63606846370.160004</v>
      </c>
      <c r="P385" s="66">
        <v>1042.54</v>
      </c>
    </row>
    <row r="386" spans="1:16" x14ac:dyDescent="0.2">
      <c r="A386" s="57">
        <v>368</v>
      </c>
      <c r="B386" s="71">
        <v>40824</v>
      </c>
      <c r="C386" s="66">
        <v>2394789321</v>
      </c>
      <c r="D386" s="66">
        <v>3507258174.6999998</v>
      </c>
      <c r="E386" s="73">
        <v>-1112468853.7</v>
      </c>
      <c r="F386" s="66">
        <v>3304952102</v>
      </c>
      <c r="G386" s="66">
        <v>3643062159.7199998</v>
      </c>
      <c r="H386" s="73">
        <v>-338110057.72000003</v>
      </c>
      <c r="I386" s="66">
        <v>9060254397.3700008</v>
      </c>
      <c r="J386" s="66">
        <v>10850011802.68</v>
      </c>
      <c r="K386" s="73">
        <v>-1789757405.3099999</v>
      </c>
      <c r="L386" s="66">
        <v>20539404605.560001</v>
      </c>
      <c r="M386" s="66">
        <v>17299068288.830002</v>
      </c>
      <c r="N386" s="72">
        <v>3240336316.73</v>
      </c>
      <c r="O386" s="66">
        <v>35299400425.93</v>
      </c>
      <c r="P386" s="66">
        <v>1060.21</v>
      </c>
    </row>
    <row r="387" spans="1:16" x14ac:dyDescent="0.2">
      <c r="A387" s="57">
        <v>369</v>
      </c>
      <c r="B387" s="71">
        <v>40855</v>
      </c>
      <c r="C387" s="66">
        <v>3949673698</v>
      </c>
      <c r="D387" s="66">
        <v>1715615065</v>
      </c>
      <c r="E387" s="72">
        <v>2234058633</v>
      </c>
      <c r="F387" s="66">
        <v>4042450299.5</v>
      </c>
      <c r="G387" s="66">
        <v>4512429941</v>
      </c>
      <c r="H387" s="73">
        <v>-469979641.5</v>
      </c>
      <c r="I387" s="66">
        <v>6412708764.0699997</v>
      </c>
      <c r="J387" s="66">
        <v>8812206664.9300003</v>
      </c>
      <c r="K387" s="73">
        <v>-2399497900.8600001</v>
      </c>
      <c r="L387" s="66">
        <v>15957149576.639999</v>
      </c>
      <c r="M387" s="66">
        <v>15321730667.280001</v>
      </c>
      <c r="N387" s="72">
        <v>635418909.36000001</v>
      </c>
      <c r="O387" s="66">
        <v>30361982338.209999</v>
      </c>
      <c r="P387" s="66">
        <v>1062.07</v>
      </c>
    </row>
    <row r="388" spans="1:16" x14ac:dyDescent="0.2">
      <c r="A388" s="57">
        <v>370</v>
      </c>
      <c r="B388" s="65" t="s">
        <v>332</v>
      </c>
      <c r="C388" s="66">
        <v>4525848891.0699997</v>
      </c>
      <c r="D388" s="66">
        <v>2357555581.8499999</v>
      </c>
      <c r="E388" s="72">
        <v>2168293309.2199998</v>
      </c>
      <c r="F388" s="66">
        <v>4289442324.8400002</v>
      </c>
      <c r="G388" s="66">
        <v>4038835847.2800002</v>
      </c>
      <c r="H388" s="72">
        <v>250606477.56</v>
      </c>
      <c r="I388" s="66">
        <v>10484520148.540001</v>
      </c>
      <c r="J388" s="66">
        <v>12529902522.309999</v>
      </c>
      <c r="K388" s="73">
        <v>-2045382373.77</v>
      </c>
      <c r="L388" s="66">
        <v>16392436577.41</v>
      </c>
      <c r="M388" s="66">
        <v>16765953990.42</v>
      </c>
      <c r="N388" s="73">
        <v>-373517413.00999999</v>
      </c>
      <c r="O388" s="66">
        <v>35692247941.860001</v>
      </c>
      <c r="P388" s="66">
        <v>1086.32</v>
      </c>
    </row>
    <row r="389" spans="1:16" x14ac:dyDescent="0.2">
      <c r="A389" s="57">
        <v>371</v>
      </c>
      <c r="B389" s="65" t="s">
        <v>333</v>
      </c>
      <c r="C389" s="66">
        <v>3559077967</v>
      </c>
      <c r="D389" s="66">
        <v>2338669282.4000001</v>
      </c>
      <c r="E389" s="72">
        <v>1220408684.5999999</v>
      </c>
      <c r="F389" s="66">
        <v>2738478250.8000002</v>
      </c>
      <c r="G389" s="66">
        <v>3864628721.23</v>
      </c>
      <c r="H389" s="73">
        <v>-1126150470.4300001</v>
      </c>
      <c r="I389" s="66">
        <v>6086132632.4099998</v>
      </c>
      <c r="J389" s="66">
        <v>6488824653.29</v>
      </c>
      <c r="K389" s="73">
        <v>-402692020.88</v>
      </c>
      <c r="L389" s="66">
        <v>15466338499.1</v>
      </c>
      <c r="M389" s="66">
        <v>15157904692.389999</v>
      </c>
      <c r="N389" s="72">
        <v>308433806.70999998</v>
      </c>
      <c r="O389" s="66">
        <v>27850027349.310001</v>
      </c>
      <c r="P389" s="66">
        <v>1077.02</v>
      </c>
    </row>
    <row r="390" spans="1:16" x14ac:dyDescent="0.2">
      <c r="A390" s="57">
        <v>372</v>
      </c>
      <c r="B390" s="65" t="s">
        <v>334</v>
      </c>
      <c r="C390" s="66">
        <v>5123450510</v>
      </c>
      <c r="D390" s="66">
        <v>6436812819.8000002</v>
      </c>
      <c r="E390" s="73">
        <v>-1313362309.8</v>
      </c>
      <c r="F390" s="66">
        <v>4562153873.6400003</v>
      </c>
      <c r="G390" s="66">
        <v>4147696528.2399998</v>
      </c>
      <c r="H390" s="72">
        <v>414457345.39999998</v>
      </c>
      <c r="I390" s="66">
        <v>8855818182.5599995</v>
      </c>
      <c r="J390" s="66">
        <v>6328942300.2200003</v>
      </c>
      <c r="K390" s="72">
        <v>2526875882.3400002</v>
      </c>
      <c r="L390" s="66">
        <v>15287496897.110001</v>
      </c>
      <c r="M390" s="66">
        <v>16915467815.049999</v>
      </c>
      <c r="N390" s="73">
        <v>-1627970917.9400001</v>
      </c>
      <c r="O390" s="66">
        <v>33828919463.310001</v>
      </c>
      <c r="P390" s="66">
        <v>1093.51</v>
      </c>
    </row>
    <row r="391" spans="1:16" x14ac:dyDescent="0.2">
      <c r="A391" s="57">
        <v>373</v>
      </c>
      <c r="B391" s="65" t="s">
        <v>335</v>
      </c>
      <c r="C391" s="66">
        <v>5092602983</v>
      </c>
      <c r="D391" s="66">
        <v>2478000455.2800002</v>
      </c>
      <c r="E391" s="72">
        <v>2614602527.7199998</v>
      </c>
      <c r="F391" s="66">
        <v>4402863959</v>
      </c>
      <c r="G391" s="66">
        <v>5243471645.3500004</v>
      </c>
      <c r="H391" s="73">
        <v>-840607686.35000002</v>
      </c>
      <c r="I391" s="66">
        <v>16457639930.02</v>
      </c>
      <c r="J391" s="66">
        <v>17126564330.02</v>
      </c>
      <c r="K391" s="73">
        <v>-668924400</v>
      </c>
      <c r="L391" s="66">
        <v>19134671001.360001</v>
      </c>
      <c r="M391" s="66">
        <v>20239741442.73</v>
      </c>
      <c r="N391" s="73">
        <v>-1105070441.3699999</v>
      </c>
      <c r="O391" s="66">
        <v>45087777873.379997</v>
      </c>
      <c r="P391" s="66">
        <v>1089.0899999999999</v>
      </c>
    </row>
    <row r="392" spans="1:16" x14ac:dyDescent="0.2">
      <c r="A392" s="57">
        <v>374</v>
      </c>
      <c r="B392" s="65" t="s">
        <v>336</v>
      </c>
      <c r="C392" s="66">
        <v>3503067532</v>
      </c>
      <c r="D392" s="66">
        <v>3869356142.8000002</v>
      </c>
      <c r="E392" s="73">
        <v>-366288610.80000001</v>
      </c>
      <c r="F392" s="66">
        <v>4620963300.5</v>
      </c>
      <c r="G392" s="66">
        <v>5477530231.0100002</v>
      </c>
      <c r="H392" s="73">
        <v>-856566930.50999999</v>
      </c>
      <c r="I392" s="66">
        <v>6142401705.2700005</v>
      </c>
      <c r="J392" s="66">
        <v>12530760087.780001</v>
      </c>
      <c r="K392" s="73">
        <v>-6388358382.5100002</v>
      </c>
      <c r="L392" s="66">
        <v>24951852660.810001</v>
      </c>
      <c r="M392" s="66">
        <v>17340638736.990002</v>
      </c>
      <c r="N392" s="72">
        <v>7611213923.8199997</v>
      </c>
      <c r="O392" s="66">
        <v>39218285198.580002</v>
      </c>
      <c r="P392" s="66">
        <v>1069.2</v>
      </c>
    </row>
    <row r="393" spans="1:16" x14ac:dyDescent="0.2">
      <c r="A393" s="57">
        <v>375</v>
      </c>
      <c r="B393" s="65" t="s">
        <v>337</v>
      </c>
      <c r="C393" s="66">
        <v>2922863574</v>
      </c>
      <c r="D393" s="66">
        <v>3643234948.8000002</v>
      </c>
      <c r="E393" s="73">
        <v>-720371374.79999995</v>
      </c>
      <c r="F393" s="66">
        <v>6398648881.8000002</v>
      </c>
      <c r="G393" s="66">
        <v>5495799501.71</v>
      </c>
      <c r="H393" s="72">
        <v>902849380.09000003</v>
      </c>
      <c r="I393" s="66">
        <v>5171061046.3299999</v>
      </c>
      <c r="J393" s="66">
        <v>10703066386.83</v>
      </c>
      <c r="K393" s="73">
        <v>-5532005340.5</v>
      </c>
      <c r="L393" s="66">
        <v>19675568853</v>
      </c>
      <c r="M393" s="66">
        <v>14326041517.790001</v>
      </c>
      <c r="N393" s="72">
        <v>5349527335.21</v>
      </c>
      <c r="O393" s="66">
        <v>34168142355.130001</v>
      </c>
      <c r="P393" s="66">
        <v>1067.8399999999999</v>
      </c>
    </row>
    <row r="394" spans="1:16" x14ac:dyDescent="0.2">
      <c r="A394" s="57">
        <v>376</v>
      </c>
      <c r="B394" s="65" t="s">
        <v>338</v>
      </c>
      <c r="C394" s="66">
        <v>3231158679</v>
      </c>
      <c r="D394" s="66">
        <v>5153070255.5</v>
      </c>
      <c r="E394" s="73">
        <v>-1921911576.5</v>
      </c>
      <c r="F394" s="66">
        <v>6611902562.5900002</v>
      </c>
      <c r="G394" s="66">
        <v>5438515092</v>
      </c>
      <c r="H394" s="72">
        <v>1173387470.5899999</v>
      </c>
      <c r="I394" s="66">
        <v>6885237413.46</v>
      </c>
      <c r="J394" s="66">
        <v>9862929778.7399998</v>
      </c>
      <c r="K394" s="73">
        <v>-2977692365.2800002</v>
      </c>
      <c r="L394" s="66">
        <v>19962322339.549999</v>
      </c>
      <c r="M394" s="66">
        <v>16236105868.360001</v>
      </c>
      <c r="N394" s="72">
        <v>3726216471.1900001</v>
      </c>
      <c r="O394" s="66">
        <v>36690620994.599998</v>
      </c>
      <c r="P394" s="66">
        <v>1057.28</v>
      </c>
    </row>
    <row r="395" spans="1:16" x14ac:dyDescent="0.2">
      <c r="A395" s="57">
        <v>377</v>
      </c>
      <c r="B395" s="65" t="s">
        <v>339</v>
      </c>
      <c r="C395" s="66">
        <v>3173288973</v>
      </c>
      <c r="D395" s="66">
        <v>3001956624</v>
      </c>
      <c r="E395" s="72">
        <v>171332349</v>
      </c>
      <c r="F395" s="66">
        <v>5001543611.1000004</v>
      </c>
      <c r="G395" s="66">
        <v>5202521494.2399998</v>
      </c>
      <c r="H395" s="73">
        <v>-200977883.13999999</v>
      </c>
      <c r="I395" s="66">
        <v>6212030178.3400002</v>
      </c>
      <c r="J395" s="66">
        <v>9734314209.6900005</v>
      </c>
      <c r="K395" s="73">
        <v>-3522284031.3499999</v>
      </c>
      <c r="L395" s="66">
        <v>18663213162.189999</v>
      </c>
      <c r="M395" s="66">
        <v>15111283596.700001</v>
      </c>
      <c r="N395" s="72">
        <v>3551929565.4899998</v>
      </c>
      <c r="O395" s="66">
        <v>33050075924.630001</v>
      </c>
      <c r="P395" s="66">
        <v>1046.43</v>
      </c>
    </row>
    <row r="396" spans="1:16" x14ac:dyDescent="0.2">
      <c r="A396" s="57">
        <v>378</v>
      </c>
      <c r="B396" s="65" t="s">
        <v>340</v>
      </c>
      <c r="C396" s="66">
        <v>5385667356</v>
      </c>
      <c r="D396" s="66">
        <v>3307577529.75</v>
      </c>
      <c r="E396" s="72">
        <v>2078089826.25</v>
      </c>
      <c r="F396" s="66">
        <v>3449455365</v>
      </c>
      <c r="G396" s="66">
        <v>4333167021.0200005</v>
      </c>
      <c r="H396" s="73">
        <v>-883711656.01999998</v>
      </c>
      <c r="I396" s="66">
        <v>6316140012.3500004</v>
      </c>
      <c r="J396" s="66">
        <v>8355108892.6700001</v>
      </c>
      <c r="K396" s="73">
        <v>-2038968880.3199999</v>
      </c>
      <c r="L396" s="66">
        <v>18103315077.25</v>
      </c>
      <c r="M396" s="66">
        <v>17258724367.16</v>
      </c>
      <c r="N396" s="72">
        <v>844590710.09000003</v>
      </c>
      <c r="O396" s="66">
        <v>33254577810.599998</v>
      </c>
      <c r="P396" s="66">
        <v>1025</v>
      </c>
    </row>
    <row r="397" spans="1:16" x14ac:dyDescent="0.2">
      <c r="A397" s="57">
        <v>379</v>
      </c>
      <c r="B397" s="65" t="s">
        <v>341</v>
      </c>
      <c r="C397" s="66">
        <v>5171905767</v>
      </c>
      <c r="D397" s="66">
        <v>2535209909</v>
      </c>
      <c r="E397" s="72">
        <v>2636695858</v>
      </c>
      <c r="F397" s="66">
        <v>4350218510</v>
      </c>
      <c r="G397" s="66">
        <v>4364407030.6000004</v>
      </c>
      <c r="H397" s="73">
        <v>-14188520.6</v>
      </c>
      <c r="I397" s="66">
        <v>3943049133.1100001</v>
      </c>
      <c r="J397" s="66">
        <v>8163268681.8100004</v>
      </c>
      <c r="K397" s="73">
        <v>-4220219548.6999998</v>
      </c>
      <c r="L397" s="66">
        <v>17281103195.549999</v>
      </c>
      <c r="M397" s="66">
        <v>15683390984.25</v>
      </c>
      <c r="N397" s="72">
        <v>1597712211.3</v>
      </c>
      <c r="O397" s="66">
        <v>30746276605.66</v>
      </c>
      <c r="P397" s="66">
        <v>1037.22</v>
      </c>
    </row>
    <row r="398" spans="1:16" x14ac:dyDescent="0.2">
      <c r="A398" s="57">
        <v>380</v>
      </c>
      <c r="B398" s="65" t="s">
        <v>342</v>
      </c>
      <c r="C398" s="66">
        <v>4943325167</v>
      </c>
      <c r="D398" s="66">
        <v>2396437345</v>
      </c>
      <c r="E398" s="72">
        <v>2546887822</v>
      </c>
      <c r="F398" s="66">
        <v>5447477587.1300001</v>
      </c>
      <c r="G398" s="66">
        <v>4218532768.0999999</v>
      </c>
      <c r="H398" s="72">
        <v>1228944819.03</v>
      </c>
      <c r="I398" s="66">
        <v>3348342710.8699999</v>
      </c>
      <c r="J398" s="66">
        <v>5176898384.4300003</v>
      </c>
      <c r="K398" s="73">
        <v>-1828555673.5599999</v>
      </c>
      <c r="L398" s="66">
        <v>12278324101.309999</v>
      </c>
      <c r="M398" s="66">
        <v>14225601068.780001</v>
      </c>
      <c r="N398" s="73">
        <v>-1947276967.47</v>
      </c>
      <c r="O398" s="66">
        <v>26017469566.310001</v>
      </c>
      <c r="P398" s="66">
        <v>1055.6300000000001</v>
      </c>
    </row>
    <row r="399" spans="1:16" x14ac:dyDescent="0.2">
      <c r="A399" s="57">
        <v>381</v>
      </c>
      <c r="B399" s="65" t="s">
        <v>343</v>
      </c>
      <c r="C399" s="66">
        <v>4038722510</v>
      </c>
      <c r="D399" s="66">
        <v>3737671354</v>
      </c>
      <c r="E399" s="72">
        <v>301051156</v>
      </c>
      <c r="F399" s="66">
        <v>2937757029</v>
      </c>
      <c r="G399" s="66">
        <v>3869507525.79</v>
      </c>
      <c r="H399" s="73">
        <v>-931750496.78999996</v>
      </c>
      <c r="I399" s="66">
        <v>2938421014.0900002</v>
      </c>
      <c r="J399" s="66">
        <v>2483219271.1399999</v>
      </c>
      <c r="K399" s="72">
        <v>455201742.94999999</v>
      </c>
      <c r="L399" s="66">
        <v>14820204114.280001</v>
      </c>
      <c r="M399" s="66">
        <v>14644706516.440001</v>
      </c>
      <c r="N399" s="72">
        <v>175497597.84</v>
      </c>
      <c r="O399" s="66">
        <v>24735104667.369999</v>
      </c>
      <c r="P399" s="66">
        <v>1044.97</v>
      </c>
    </row>
    <row r="400" spans="1:16" x14ac:dyDescent="0.2">
      <c r="A400" s="57">
        <v>382</v>
      </c>
      <c r="B400" s="65" t="s">
        <v>344</v>
      </c>
      <c r="C400" s="66">
        <v>2871184709</v>
      </c>
      <c r="D400" s="66">
        <v>2220548996.75</v>
      </c>
      <c r="E400" s="72">
        <v>650635712.25</v>
      </c>
      <c r="F400" s="66">
        <v>5805132432</v>
      </c>
      <c r="G400" s="66">
        <v>4329897851.21</v>
      </c>
      <c r="H400" s="72">
        <v>1475234580.79</v>
      </c>
      <c r="I400" s="66">
        <v>8061962230.9200001</v>
      </c>
      <c r="J400" s="66">
        <v>7309688482.1800003</v>
      </c>
      <c r="K400" s="72">
        <v>752273748.74000001</v>
      </c>
      <c r="L400" s="66">
        <v>13351566111.690001</v>
      </c>
      <c r="M400" s="66">
        <v>16229710153.469999</v>
      </c>
      <c r="N400" s="73">
        <v>-2878144041.7800002</v>
      </c>
      <c r="O400" s="66">
        <v>30089845483.610001</v>
      </c>
      <c r="P400" s="66">
        <v>1070.05</v>
      </c>
    </row>
    <row r="401" spans="1:16" x14ac:dyDescent="0.2">
      <c r="A401" s="57">
        <v>383</v>
      </c>
      <c r="B401" s="71">
        <v>40552</v>
      </c>
      <c r="C401" s="66">
        <v>3850973418</v>
      </c>
      <c r="D401" s="66">
        <v>2624767191.0999999</v>
      </c>
      <c r="E401" s="72">
        <v>1226206226.9000001</v>
      </c>
      <c r="F401" s="66">
        <v>3820775705.5</v>
      </c>
      <c r="G401" s="66">
        <v>5134057709.8999996</v>
      </c>
      <c r="H401" s="73">
        <v>-1313282004.4000001</v>
      </c>
      <c r="I401" s="66">
        <v>9099780070.5300007</v>
      </c>
      <c r="J401" s="66">
        <v>4619997614.3299999</v>
      </c>
      <c r="K401" s="72">
        <v>4479782456.1999998</v>
      </c>
      <c r="L401" s="66">
        <v>14619234438.219999</v>
      </c>
      <c r="M401" s="66">
        <v>19011941116.919998</v>
      </c>
      <c r="N401" s="73">
        <v>-4392706678.6999998</v>
      </c>
      <c r="O401" s="66">
        <v>31390763632.25</v>
      </c>
      <c r="P401" s="66">
        <v>1069.1300000000001</v>
      </c>
    </row>
    <row r="402" spans="1:16" x14ac:dyDescent="0.2">
      <c r="A402" s="57">
        <v>384</v>
      </c>
      <c r="B402" s="71">
        <v>40583</v>
      </c>
      <c r="C402" s="66">
        <v>1901109061</v>
      </c>
      <c r="D402" s="66">
        <v>2842131469.9000001</v>
      </c>
      <c r="E402" s="73">
        <v>-941022408.89999998</v>
      </c>
      <c r="F402" s="66">
        <v>2691973028</v>
      </c>
      <c r="G402" s="66">
        <v>2953563075</v>
      </c>
      <c r="H402" s="73">
        <v>-261590047</v>
      </c>
      <c r="I402" s="66">
        <v>4356496698.4499998</v>
      </c>
      <c r="J402" s="66">
        <v>5952355197.1499996</v>
      </c>
      <c r="K402" s="73">
        <v>-1595858498.7</v>
      </c>
      <c r="L402" s="66">
        <v>13052626835.15</v>
      </c>
      <c r="M402" s="66">
        <v>10254155880.549999</v>
      </c>
      <c r="N402" s="72">
        <v>2798470954.5999999</v>
      </c>
      <c r="O402" s="66">
        <v>22002205622.599998</v>
      </c>
      <c r="P402" s="66">
        <v>1065.18</v>
      </c>
    </row>
    <row r="403" spans="1:16" x14ac:dyDescent="0.2">
      <c r="A403" s="57">
        <v>385</v>
      </c>
      <c r="B403" s="71">
        <v>40672</v>
      </c>
      <c r="C403" s="66">
        <v>1515153915</v>
      </c>
      <c r="D403" s="66">
        <v>2948078789</v>
      </c>
      <c r="E403" s="73">
        <v>-1432924874</v>
      </c>
      <c r="F403" s="66">
        <v>2969326093.8699999</v>
      </c>
      <c r="G403" s="66">
        <v>3153689257.5700002</v>
      </c>
      <c r="H403" s="73">
        <v>-184363163.69999999</v>
      </c>
      <c r="I403" s="66">
        <v>4048924623.4499998</v>
      </c>
      <c r="J403" s="66">
        <v>5980080168.3199997</v>
      </c>
      <c r="K403" s="73">
        <v>-1931155544.8699999</v>
      </c>
      <c r="L403" s="66">
        <v>13056241307.879999</v>
      </c>
      <c r="M403" s="66">
        <v>9507797725.3099995</v>
      </c>
      <c r="N403" s="72">
        <v>3548443582.5700002</v>
      </c>
      <c r="O403" s="66">
        <v>21589645940.200001</v>
      </c>
      <c r="P403" s="66">
        <v>1049.23</v>
      </c>
    </row>
    <row r="404" spans="1:16" x14ac:dyDescent="0.2">
      <c r="A404" s="57">
        <v>386</v>
      </c>
      <c r="B404" s="71">
        <v>40703</v>
      </c>
      <c r="C404" s="66">
        <v>1574999642.25</v>
      </c>
      <c r="D404" s="66">
        <v>1992693837</v>
      </c>
      <c r="E404" s="73">
        <v>-417694194.75</v>
      </c>
      <c r="F404" s="66">
        <v>4549116759</v>
      </c>
      <c r="G404" s="66">
        <v>3794283693.6500001</v>
      </c>
      <c r="H404" s="72">
        <v>754833065.35000002</v>
      </c>
      <c r="I404" s="66">
        <v>3809639468.3000002</v>
      </c>
      <c r="J404" s="66">
        <v>5032292576.8500004</v>
      </c>
      <c r="K404" s="73">
        <v>-1222653108.55</v>
      </c>
      <c r="L404" s="66">
        <v>12492779926.459999</v>
      </c>
      <c r="M404" s="66">
        <v>11607265688.51</v>
      </c>
      <c r="N404" s="72">
        <v>885514237.95000005</v>
      </c>
      <c r="O404" s="66">
        <v>22426535796.009998</v>
      </c>
      <c r="P404" s="66">
        <v>1055.5999999999999</v>
      </c>
    </row>
    <row r="405" spans="1:16" x14ac:dyDescent="0.2">
      <c r="A405" s="57">
        <v>387</v>
      </c>
      <c r="B405" s="71">
        <v>40733</v>
      </c>
      <c r="C405" s="66">
        <v>2766228449</v>
      </c>
      <c r="D405" s="66">
        <v>2146688876.25</v>
      </c>
      <c r="E405" s="72">
        <v>619539572.75</v>
      </c>
      <c r="F405" s="66">
        <v>4903284474</v>
      </c>
      <c r="G405" s="66">
        <v>3972342598.5500002</v>
      </c>
      <c r="H405" s="72">
        <v>930941875.45000005</v>
      </c>
      <c r="I405" s="66">
        <v>6127351721.46</v>
      </c>
      <c r="J405" s="66">
        <v>6294342485.9799995</v>
      </c>
      <c r="K405" s="73">
        <v>-166990764.52000001</v>
      </c>
      <c r="L405" s="66">
        <v>14705866420.92</v>
      </c>
      <c r="M405" s="66">
        <v>16089357104.6</v>
      </c>
      <c r="N405" s="73">
        <v>-1383490683.6800001</v>
      </c>
      <c r="O405" s="66">
        <v>28502731065.380001</v>
      </c>
      <c r="P405" s="66">
        <v>1068.72</v>
      </c>
    </row>
    <row r="406" spans="1:16" x14ac:dyDescent="0.2">
      <c r="A406" s="57">
        <v>388</v>
      </c>
      <c r="B406" s="71">
        <v>40764</v>
      </c>
      <c r="C406" s="66">
        <v>1680859520</v>
      </c>
      <c r="D406" s="66">
        <v>1448779661</v>
      </c>
      <c r="E406" s="72">
        <v>232079859</v>
      </c>
      <c r="F406" s="66">
        <v>4167886505</v>
      </c>
      <c r="G406" s="66">
        <v>4099063152.0500002</v>
      </c>
      <c r="H406" s="72">
        <v>68823352.950000003</v>
      </c>
      <c r="I406" s="66">
        <v>5165584142.4200001</v>
      </c>
      <c r="J406" s="66">
        <v>4908855552.4700003</v>
      </c>
      <c r="K406" s="72">
        <v>256728589.94999999</v>
      </c>
      <c r="L406" s="66">
        <v>13677977065.959999</v>
      </c>
      <c r="M406" s="66">
        <v>14235608867.860001</v>
      </c>
      <c r="N406" s="73">
        <v>-557631801.89999998</v>
      </c>
      <c r="O406" s="66">
        <v>24692307233.380001</v>
      </c>
      <c r="P406" s="66">
        <v>1072.21</v>
      </c>
    </row>
    <row r="407" spans="1:16" x14ac:dyDescent="0.2">
      <c r="A407" s="57">
        <v>389</v>
      </c>
      <c r="B407" s="71">
        <v>40795</v>
      </c>
      <c r="C407" s="66">
        <v>1608841755</v>
      </c>
      <c r="D407" s="66">
        <v>1569283255.75</v>
      </c>
      <c r="E407" s="72">
        <v>39558499.25</v>
      </c>
      <c r="F407" s="66">
        <v>3194850460.4899998</v>
      </c>
      <c r="G407" s="66">
        <v>3458434281.3000002</v>
      </c>
      <c r="H407" s="73">
        <v>-263583820.81</v>
      </c>
      <c r="I407" s="66">
        <v>4227788316.3200002</v>
      </c>
      <c r="J407" s="66">
        <v>4686533255.3199997</v>
      </c>
      <c r="K407" s="73">
        <v>-458744939</v>
      </c>
      <c r="L407" s="66">
        <v>14542269214.059999</v>
      </c>
      <c r="M407" s="66">
        <v>13859498953.5</v>
      </c>
      <c r="N407" s="72">
        <v>682770260.55999994</v>
      </c>
      <c r="O407" s="66">
        <v>23573749745.869999</v>
      </c>
      <c r="P407" s="66">
        <v>1062.3699999999999</v>
      </c>
    </row>
    <row r="408" spans="1:16" x14ac:dyDescent="0.2">
      <c r="A408" s="57">
        <v>390</v>
      </c>
      <c r="B408" s="71">
        <v>40886</v>
      </c>
      <c r="C408" s="66">
        <v>1183992746</v>
      </c>
      <c r="D408" s="66">
        <v>2707225737</v>
      </c>
      <c r="E408" s="73">
        <v>-1523232991</v>
      </c>
      <c r="F408" s="66">
        <v>2881910101</v>
      </c>
      <c r="G408" s="66">
        <v>4270757821.0999999</v>
      </c>
      <c r="H408" s="73">
        <v>-1388847720.0999999</v>
      </c>
      <c r="I408" s="66">
        <v>3131878026.73</v>
      </c>
      <c r="J408" s="66">
        <v>5493643479.8000002</v>
      </c>
      <c r="K408" s="73">
        <v>-2361765453.0700002</v>
      </c>
      <c r="L408" s="66">
        <v>14906508602.41</v>
      </c>
      <c r="M408" s="66">
        <v>9632662438.2399998</v>
      </c>
      <c r="N408" s="72">
        <v>5273846164.1700001</v>
      </c>
      <c r="O408" s="66">
        <v>22104289476.139999</v>
      </c>
      <c r="P408" s="66">
        <v>1040.83</v>
      </c>
    </row>
    <row r="409" spans="1:16" x14ac:dyDescent="0.2">
      <c r="A409" s="57">
        <v>391</v>
      </c>
      <c r="B409" s="65" t="s">
        <v>345</v>
      </c>
      <c r="C409" s="66">
        <v>1284689698</v>
      </c>
      <c r="D409" s="66">
        <v>2188880983</v>
      </c>
      <c r="E409" s="73">
        <v>-904191285</v>
      </c>
      <c r="F409" s="66">
        <v>3510475964.6799998</v>
      </c>
      <c r="G409" s="66">
        <v>4094253437.04</v>
      </c>
      <c r="H409" s="73">
        <v>-583777472.36000001</v>
      </c>
      <c r="I409" s="66">
        <v>3166689040.6700001</v>
      </c>
      <c r="J409" s="66">
        <v>4759492827.3800001</v>
      </c>
      <c r="K409" s="73">
        <v>-1592803786.71</v>
      </c>
      <c r="L409" s="66">
        <v>12579174419.030001</v>
      </c>
      <c r="M409" s="66">
        <v>9498401874.9599991</v>
      </c>
      <c r="N409" s="72">
        <v>3080772544.0700002</v>
      </c>
      <c r="O409" s="66">
        <v>20541029122.380001</v>
      </c>
      <c r="P409" s="66">
        <v>1031.67</v>
      </c>
    </row>
    <row r="410" spans="1:16" x14ac:dyDescent="0.2">
      <c r="A410" s="57">
        <v>392</v>
      </c>
      <c r="B410" s="65" t="s">
        <v>346</v>
      </c>
      <c r="C410" s="66">
        <v>1706095216</v>
      </c>
      <c r="D410" s="66">
        <v>3372515389</v>
      </c>
      <c r="E410" s="73">
        <v>-1666420173</v>
      </c>
      <c r="F410" s="66">
        <v>7547493993.3999996</v>
      </c>
      <c r="G410" s="66">
        <v>5774756112.8199997</v>
      </c>
      <c r="H410" s="72">
        <v>1772737880.5799999</v>
      </c>
      <c r="I410" s="66">
        <v>4688390583.2799997</v>
      </c>
      <c r="J410" s="66">
        <v>8213006400.2799997</v>
      </c>
      <c r="K410" s="73">
        <v>-3524615817</v>
      </c>
      <c r="L410" s="66">
        <v>15242807790.65</v>
      </c>
      <c r="M410" s="66">
        <v>11824509681.23</v>
      </c>
      <c r="N410" s="72">
        <v>3418298109.4200001</v>
      </c>
      <c r="O410" s="66">
        <v>29184787583.330002</v>
      </c>
      <c r="P410" s="66">
        <v>1022.96</v>
      </c>
    </row>
    <row r="411" spans="1:16" x14ac:dyDescent="0.2">
      <c r="A411" s="57">
        <v>393</v>
      </c>
      <c r="B411" s="65" t="s">
        <v>347</v>
      </c>
      <c r="C411" s="66">
        <v>2023002430</v>
      </c>
      <c r="D411" s="66">
        <v>1785495107</v>
      </c>
      <c r="E411" s="72">
        <v>237507323</v>
      </c>
      <c r="F411" s="66">
        <v>4779428715.1499996</v>
      </c>
      <c r="G411" s="66">
        <v>4307438491.5299997</v>
      </c>
      <c r="H411" s="72">
        <v>471990223.62</v>
      </c>
      <c r="I411" s="66">
        <v>4469992044.1000004</v>
      </c>
      <c r="J411" s="66">
        <v>5408813779.0200005</v>
      </c>
      <c r="K411" s="73">
        <v>-938821734.91999996</v>
      </c>
      <c r="L411" s="66">
        <v>10324447452.57</v>
      </c>
      <c r="M411" s="66">
        <v>10095123264.27</v>
      </c>
      <c r="N411" s="72">
        <v>229324188.30000001</v>
      </c>
      <c r="O411" s="66">
        <v>21596870641.82</v>
      </c>
      <c r="P411" s="66">
        <v>1036.21</v>
      </c>
    </row>
    <row r="412" spans="1:16" x14ac:dyDescent="0.2">
      <c r="A412" s="57">
        <v>394</v>
      </c>
      <c r="B412" s="65" t="s">
        <v>348</v>
      </c>
      <c r="C412" s="66">
        <v>1945437523.5</v>
      </c>
      <c r="D412" s="66">
        <v>839572128</v>
      </c>
      <c r="E412" s="72">
        <v>1105865395.5</v>
      </c>
      <c r="F412" s="66">
        <v>3473523299</v>
      </c>
      <c r="G412" s="66">
        <v>3672538617.0500002</v>
      </c>
      <c r="H412" s="73">
        <v>-199015318.05000001</v>
      </c>
      <c r="I412" s="66">
        <v>4276284633.9000001</v>
      </c>
      <c r="J412" s="66">
        <v>3806127000.2600002</v>
      </c>
      <c r="K412" s="72">
        <v>470157633.63999999</v>
      </c>
      <c r="L412" s="66">
        <v>9841548503.2800007</v>
      </c>
      <c r="M412" s="66">
        <v>11218556214.370001</v>
      </c>
      <c r="N412" s="73">
        <v>-1377007711.0899999</v>
      </c>
      <c r="O412" s="66">
        <v>19536793959.68</v>
      </c>
      <c r="P412" s="66">
        <v>1033.3399999999999</v>
      </c>
    </row>
    <row r="413" spans="1:16" x14ac:dyDescent="0.2">
      <c r="A413" s="57">
        <v>395</v>
      </c>
      <c r="B413" s="65" t="s">
        <v>349</v>
      </c>
      <c r="C413" s="66">
        <v>595641733</v>
      </c>
      <c r="D413" s="66">
        <v>1332810133.5</v>
      </c>
      <c r="E413" s="73">
        <v>-737168400.5</v>
      </c>
      <c r="F413" s="66">
        <v>1679844545.95</v>
      </c>
      <c r="G413" s="66">
        <v>2996621607.7600002</v>
      </c>
      <c r="H413" s="73">
        <v>-1316777061.8099999</v>
      </c>
      <c r="I413" s="66">
        <v>2629641262.8099999</v>
      </c>
      <c r="J413" s="66">
        <v>2452828879.7600002</v>
      </c>
      <c r="K413" s="72">
        <v>176812383.05000001</v>
      </c>
      <c r="L413" s="66">
        <v>7717850279.8900003</v>
      </c>
      <c r="M413" s="66">
        <v>5840717200.6300001</v>
      </c>
      <c r="N413" s="72">
        <v>1877133079.26</v>
      </c>
      <c r="O413" s="66">
        <v>12622977821.65</v>
      </c>
      <c r="P413" s="66">
        <v>1017.19</v>
      </c>
    </row>
    <row r="414" spans="1:16" x14ac:dyDescent="0.2">
      <c r="A414" s="57">
        <v>396</v>
      </c>
      <c r="B414" s="65" t="s">
        <v>350</v>
      </c>
      <c r="C414" s="66">
        <v>1004521686</v>
      </c>
      <c r="D414" s="66">
        <v>1406423555</v>
      </c>
      <c r="E414" s="73">
        <v>-401901869</v>
      </c>
      <c r="F414" s="66">
        <v>5686256987</v>
      </c>
      <c r="G414" s="66">
        <v>4063901537</v>
      </c>
      <c r="H414" s="72">
        <v>1622355450</v>
      </c>
      <c r="I414" s="66">
        <v>3241202550.21</v>
      </c>
      <c r="J414" s="66">
        <v>5115022016.1700001</v>
      </c>
      <c r="K414" s="73">
        <v>-1873819465.96</v>
      </c>
      <c r="L414" s="66">
        <v>9799520915.7800007</v>
      </c>
      <c r="M414" s="66">
        <v>9146155030.8199997</v>
      </c>
      <c r="N414" s="72">
        <v>653365884.96000004</v>
      </c>
      <c r="O414" s="66">
        <v>19731502138.990002</v>
      </c>
      <c r="P414" s="66">
        <v>1026.28</v>
      </c>
    </row>
    <row r="415" spans="1:16" x14ac:dyDescent="0.2">
      <c r="A415" s="57">
        <v>397</v>
      </c>
      <c r="B415" s="65" t="s">
        <v>351</v>
      </c>
      <c r="C415" s="66">
        <v>1675660028</v>
      </c>
      <c r="D415" s="66">
        <v>1067312436.6</v>
      </c>
      <c r="E415" s="72">
        <v>608347591.39999998</v>
      </c>
      <c r="F415" s="66">
        <v>3345108230</v>
      </c>
      <c r="G415" s="66">
        <v>3784613842.6799998</v>
      </c>
      <c r="H415" s="73">
        <v>-439505612.68000001</v>
      </c>
      <c r="I415" s="66">
        <v>4313702298.5799999</v>
      </c>
      <c r="J415" s="66">
        <v>4021341776.9099998</v>
      </c>
      <c r="K415" s="72">
        <v>292360521.67000002</v>
      </c>
      <c r="L415" s="66">
        <v>8127549069.8100004</v>
      </c>
      <c r="M415" s="66">
        <v>8588751570.1999998</v>
      </c>
      <c r="N415" s="73">
        <v>-461202500.38999999</v>
      </c>
      <c r="O415" s="66">
        <v>17462019626.389999</v>
      </c>
      <c r="P415" s="66">
        <v>1029.5899999999999</v>
      </c>
    </row>
    <row r="416" spans="1:16" x14ac:dyDescent="0.2">
      <c r="A416" s="57">
        <v>398</v>
      </c>
      <c r="B416" s="65" t="s">
        <v>352</v>
      </c>
      <c r="C416" s="66">
        <v>2998341529</v>
      </c>
      <c r="D416" s="66">
        <v>2904660604.75</v>
      </c>
      <c r="E416" s="72">
        <v>93680924.25</v>
      </c>
      <c r="F416" s="66">
        <v>4895807549</v>
      </c>
      <c r="G416" s="66">
        <v>5964343737</v>
      </c>
      <c r="H416" s="73">
        <v>-1068536188</v>
      </c>
      <c r="I416" s="66">
        <v>5083377828.8299999</v>
      </c>
      <c r="J416" s="66">
        <v>7783910611.5299997</v>
      </c>
      <c r="K416" s="73">
        <v>-2700532782.6999998</v>
      </c>
      <c r="L416" s="66">
        <v>19503800432.349998</v>
      </c>
      <c r="M416" s="66">
        <v>15828412385.9</v>
      </c>
      <c r="N416" s="72">
        <v>3675388046.4499998</v>
      </c>
      <c r="O416" s="66">
        <v>32481327339.18</v>
      </c>
      <c r="P416" s="67">
        <v>990.59</v>
      </c>
    </row>
    <row r="417" spans="1:16" x14ac:dyDescent="0.2">
      <c r="A417" s="57">
        <v>399</v>
      </c>
      <c r="B417" s="65" t="s">
        <v>353</v>
      </c>
      <c r="C417" s="66">
        <v>3773003567.1199999</v>
      </c>
      <c r="D417" s="66">
        <v>7828635172.5</v>
      </c>
      <c r="E417" s="73">
        <v>-4055631605.3800001</v>
      </c>
      <c r="F417" s="66">
        <v>8912960426.8299999</v>
      </c>
      <c r="G417" s="66">
        <v>7656442503.9200001</v>
      </c>
      <c r="H417" s="72">
        <v>1256517922.9100001</v>
      </c>
      <c r="I417" s="66">
        <v>7715624405.2299995</v>
      </c>
      <c r="J417" s="66">
        <v>10869664106.35</v>
      </c>
      <c r="K417" s="73">
        <v>-3154039701.1199999</v>
      </c>
      <c r="L417" s="66">
        <v>29707259403.73</v>
      </c>
      <c r="M417" s="66">
        <v>23754106020.139999</v>
      </c>
      <c r="N417" s="72">
        <v>5953153383.5900002</v>
      </c>
      <c r="O417" s="66">
        <v>50108847802.910004</v>
      </c>
      <c r="P417" s="67">
        <v>958.16</v>
      </c>
    </row>
    <row r="418" spans="1:16" x14ac:dyDescent="0.2">
      <c r="A418" s="57">
        <v>400</v>
      </c>
      <c r="B418" s="65" t="s">
        <v>354</v>
      </c>
      <c r="C418" s="66">
        <v>3360902305</v>
      </c>
      <c r="D418" s="66">
        <v>2821706472.8000002</v>
      </c>
      <c r="E418" s="72">
        <v>539195832.20000005</v>
      </c>
      <c r="F418" s="66">
        <v>6228463885</v>
      </c>
      <c r="G418" s="66">
        <v>8164209824.8299999</v>
      </c>
      <c r="H418" s="73">
        <v>-1935745939.8299999</v>
      </c>
      <c r="I418" s="66">
        <v>7002712296.46</v>
      </c>
      <c r="J418" s="66">
        <v>10072304538.83</v>
      </c>
      <c r="K418" s="73">
        <v>-3069592242.3699999</v>
      </c>
      <c r="L418" s="66">
        <v>31038547365.32</v>
      </c>
      <c r="M418" s="66">
        <v>26572405015.32</v>
      </c>
      <c r="N418" s="72">
        <v>4466142350</v>
      </c>
      <c r="O418" s="66">
        <v>47630625851.779999</v>
      </c>
      <c r="P418" s="67">
        <v>904.06</v>
      </c>
    </row>
    <row r="419" spans="1:16" x14ac:dyDescent="0.2">
      <c r="A419" s="57">
        <v>401</v>
      </c>
      <c r="B419" s="65" t="s">
        <v>355</v>
      </c>
      <c r="C419" s="66">
        <v>4943829102</v>
      </c>
      <c r="D419" s="66">
        <v>1527672330.25</v>
      </c>
      <c r="E419" s="72">
        <v>3416156771.75</v>
      </c>
      <c r="F419" s="66">
        <v>5972531892</v>
      </c>
      <c r="G419" s="66">
        <v>6487053252.1800003</v>
      </c>
      <c r="H419" s="73">
        <v>-514521360.18000001</v>
      </c>
      <c r="I419" s="66">
        <v>6922374542.54</v>
      </c>
      <c r="J419" s="66">
        <v>6324756143.79</v>
      </c>
      <c r="K419" s="72">
        <v>597618398.75</v>
      </c>
      <c r="L419" s="66">
        <v>18087710572.869999</v>
      </c>
      <c r="M419" s="66">
        <v>21586964383.189999</v>
      </c>
      <c r="N419" s="73">
        <v>-3499253810.3200002</v>
      </c>
      <c r="O419" s="66">
        <v>35926446109.410004</v>
      </c>
      <c r="P419" s="67">
        <v>946.62</v>
      </c>
    </row>
    <row r="420" spans="1:16" x14ac:dyDescent="0.2">
      <c r="A420" s="57">
        <v>402</v>
      </c>
      <c r="B420" s="65" t="s">
        <v>356</v>
      </c>
      <c r="C420" s="66">
        <v>2139955543</v>
      </c>
      <c r="D420" s="66">
        <v>2020029374.74</v>
      </c>
      <c r="E420" s="72">
        <v>119926168.26000001</v>
      </c>
      <c r="F420" s="66">
        <v>4311262721.2600002</v>
      </c>
      <c r="G420" s="66">
        <v>5513427538.25</v>
      </c>
      <c r="H420" s="73">
        <v>-1202164816.99</v>
      </c>
      <c r="I420" s="66">
        <v>5948369069.1199999</v>
      </c>
      <c r="J420" s="66">
        <v>5850170343.1300001</v>
      </c>
      <c r="K420" s="72">
        <v>98198725.989999995</v>
      </c>
      <c r="L420" s="66">
        <v>15792341135.700001</v>
      </c>
      <c r="M420" s="66">
        <v>14808301212.959999</v>
      </c>
      <c r="N420" s="72">
        <v>984039922.74000001</v>
      </c>
      <c r="O420" s="66">
        <v>28191928469.080002</v>
      </c>
      <c r="P420" s="67">
        <v>931.6</v>
      </c>
    </row>
    <row r="421" spans="1:16" x14ac:dyDescent="0.2">
      <c r="A421" s="57">
        <v>403</v>
      </c>
      <c r="B421" s="65" t="s">
        <v>357</v>
      </c>
      <c r="C421" s="66">
        <v>1437131508</v>
      </c>
      <c r="D421" s="66">
        <v>1568517500</v>
      </c>
      <c r="E421" s="73">
        <v>-131385992</v>
      </c>
      <c r="F421" s="66">
        <v>5491048622</v>
      </c>
      <c r="G421" s="66">
        <v>5167024684.6499996</v>
      </c>
      <c r="H421" s="72">
        <v>324023937.35000002</v>
      </c>
      <c r="I421" s="66">
        <v>6497548175.2399998</v>
      </c>
      <c r="J421" s="66">
        <v>6951385336.1099997</v>
      </c>
      <c r="K421" s="73">
        <v>-453837160.87</v>
      </c>
      <c r="L421" s="66">
        <v>12612443360.9</v>
      </c>
      <c r="M421" s="66">
        <v>12351244145.379999</v>
      </c>
      <c r="N421" s="72">
        <v>261199215.52000001</v>
      </c>
      <c r="O421" s="66">
        <v>26038171666.139999</v>
      </c>
      <c r="P421" s="67">
        <v>926.21</v>
      </c>
    </row>
    <row r="422" spans="1:16" x14ac:dyDescent="0.2">
      <c r="A422" s="57">
        <v>404</v>
      </c>
      <c r="B422" s="65" t="s">
        <v>358</v>
      </c>
      <c r="C422" s="66">
        <v>1266816496</v>
      </c>
      <c r="D422" s="66">
        <v>1853071997</v>
      </c>
      <c r="E422" s="73">
        <v>-586255501</v>
      </c>
      <c r="F422" s="66">
        <v>2955492210.8000002</v>
      </c>
      <c r="G422" s="66">
        <v>4799977353.8999996</v>
      </c>
      <c r="H422" s="73">
        <v>-1844485143.0999999</v>
      </c>
      <c r="I422" s="66">
        <v>7222222668.9399996</v>
      </c>
      <c r="J422" s="66">
        <v>5054707640.96</v>
      </c>
      <c r="K422" s="72">
        <v>2167515027.98</v>
      </c>
      <c r="L422" s="66">
        <v>11491043327.549999</v>
      </c>
      <c r="M422" s="66">
        <v>11227817711.43</v>
      </c>
      <c r="N422" s="72">
        <v>263225616.12</v>
      </c>
      <c r="O422" s="66">
        <v>22935574703.290001</v>
      </c>
      <c r="P422" s="67">
        <v>916.21</v>
      </c>
    </row>
    <row r="423" spans="1:16" x14ac:dyDescent="0.2">
      <c r="A423" s="57">
        <v>405</v>
      </c>
      <c r="B423" s="71">
        <v>40612</v>
      </c>
      <c r="C423" s="66">
        <v>1228174869</v>
      </c>
      <c r="D423" s="66">
        <v>2773711024</v>
      </c>
      <c r="E423" s="73">
        <v>-1545536155</v>
      </c>
      <c r="F423" s="66">
        <v>4255834340</v>
      </c>
      <c r="G423" s="66">
        <v>5428838544.5699997</v>
      </c>
      <c r="H423" s="73">
        <v>-1173004204.5699999</v>
      </c>
      <c r="I423" s="66">
        <v>6922155735.2799997</v>
      </c>
      <c r="J423" s="66">
        <v>6526375643.0699997</v>
      </c>
      <c r="K423" s="72">
        <v>395780092.20999998</v>
      </c>
      <c r="L423" s="66">
        <v>14231894462.25</v>
      </c>
      <c r="M423" s="66">
        <v>11909134194.889999</v>
      </c>
      <c r="N423" s="72">
        <v>2322760267.3600001</v>
      </c>
      <c r="O423" s="66">
        <v>26638059406.529999</v>
      </c>
      <c r="P423" s="67">
        <v>869.31</v>
      </c>
    </row>
    <row r="424" spans="1:16" x14ac:dyDescent="0.2">
      <c r="A424" s="57">
        <v>406</v>
      </c>
      <c r="B424" s="71">
        <v>40643</v>
      </c>
      <c r="C424" s="66">
        <v>3237508958</v>
      </c>
      <c r="D424" s="66">
        <v>4606740440.1700001</v>
      </c>
      <c r="E424" s="73">
        <v>-1369231482.1700001</v>
      </c>
      <c r="F424" s="66">
        <v>7017119263.79</v>
      </c>
      <c r="G424" s="66">
        <v>6412580379.5</v>
      </c>
      <c r="H424" s="72">
        <v>604538884.28999996</v>
      </c>
      <c r="I424" s="66">
        <v>7628934387.0299997</v>
      </c>
      <c r="J424" s="66">
        <v>7181242140.6499996</v>
      </c>
      <c r="K424" s="72">
        <v>447692246.38</v>
      </c>
      <c r="L424" s="66">
        <v>16494175349.9</v>
      </c>
      <c r="M424" s="66">
        <v>16177174998.4</v>
      </c>
      <c r="N424" s="72">
        <v>317000351.5</v>
      </c>
      <c r="O424" s="66">
        <v>34377737958.720001</v>
      </c>
      <c r="P424" s="67">
        <v>855.45</v>
      </c>
    </row>
    <row r="425" spans="1:16" x14ac:dyDescent="0.2">
      <c r="A425" s="57">
        <v>407</v>
      </c>
      <c r="B425" s="71">
        <v>40673</v>
      </c>
      <c r="C425" s="66">
        <v>1631160899.4000001</v>
      </c>
      <c r="D425" s="66">
        <v>2314510714.3800001</v>
      </c>
      <c r="E425" s="73">
        <v>-683349814.98000002</v>
      </c>
      <c r="F425" s="66">
        <v>4396368617.1000004</v>
      </c>
      <c r="G425" s="66">
        <v>4431654425.6000004</v>
      </c>
      <c r="H425" s="73">
        <v>-35285808.5</v>
      </c>
      <c r="I425" s="66">
        <v>4788905565.9300003</v>
      </c>
      <c r="J425" s="66">
        <v>3686192342.7399998</v>
      </c>
      <c r="K425" s="72">
        <v>1102713223.1900001</v>
      </c>
      <c r="L425" s="66">
        <v>11098041298.059999</v>
      </c>
      <c r="M425" s="66">
        <v>11482118897.77</v>
      </c>
      <c r="N425" s="73">
        <v>-384077599.70999998</v>
      </c>
      <c r="O425" s="66">
        <v>21914476380.490002</v>
      </c>
      <c r="P425" s="67">
        <v>862.65</v>
      </c>
    </row>
    <row r="426" spans="1:16" x14ac:dyDescent="0.2">
      <c r="A426" s="57">
        <v>408</v>
      </c>
      <c r="B426" s="71">
        <v>40704</v>
      </c>
      <c r="C426" s="66">
        <v>4759597427.3000002</v>
      </c>
      <c r="D426" s="66">
        <v>2780285463</v>
      </c>
      <c r="E426" s="72">
        <v>1979311964.3</v>
      </c>
      <c r="F426" s="66">
        <v>7510149451.5699997</v>
      </c>
      <c r="G426" s="66">
        <v>5786187395.0900002</v>
      </c>
      <c r="H426" s="72">
        <v>1723962056.48</v>
      </c>
      <c r="I426" s="66">
        <v>6264967068.8900003</v>
      </c>
      <c r="J426" s="66">
        <v>5284343090.3699999</v>
      </c>
      <c r="K426" s="72">
        <v>980623978.51999998</v>
      </c>
      <c r="L426" s="66">
        <v>14811062609.219999</v>
      </c>
      <c r="M426" s="66">
        <v>19494960608.52</v>
      </c>
      <c r="N426" s="73">
        <v>-4683897999.3000002</v>
      </c>
      <c r="O426" s="66">
        <v>33345776556.98</v>
      </c>
      <c r="P426" s="67">
        <v>913.72</v>
      </c>
    </row>
    <row r="427" spans="1:16" x14ac:dyDescent="0.2">
      <c r="A427" s="57">
        <v>409</v>
      </c>
      <c r="B427" s="71">
        <v>40734</v>
      </c>
      <c r="C427" s="66">
        <v>2668605282</v>
      </c>
      <c r="D427" s="66">
        <v>2608427926.3000002</v>
      </c>
      <c r="E427" s="72">
        <v>60177355.700000003</v>
      </c>
      <c r="F427" s="66">
        <v>4776873323.0100002</v>
      </c>
      <c r="G427" s="66">
        <v>5948471196.0100002</v>
      </c>
      <c r="H427" s="73">
        <v>-1171597873</v>
      </c>
      <c r="I427" s="66">
        <v>9404250284.5900002</v>
      </c>
      <c r="J427" s="66">
        <v>4793499083.54</v>
      </c>
      <c r="K427" s="72">
        <v>4610751201.0500002</v>
      </c>
      <c r="L427" s="66">
        <v>15727386098.049999</v>
      </c>
      <c r="M427" s="66">
        <v>19226716781.799999</v>
      </c>
      <c r="N427" s="73">
        <v>-3499330683.75</v>
      </c>
      <c r="O427" s="66">
        <v>32577114987.650002</v>
      </c>
      <c r="P427" s="67">
        <v>909.17</v>
      </c>
    </row>
    <row r="428" spans="1:16" x14ac:dyDescent="0.2">
      <c r="A428" s="57">
        <v>410</v>
      </c>
      <c r="B428" s="71">
        <v>40826</v>
      </c>
      <c r="C428" s="66">
        <v>1869393645</v>
      </c>
      <c r="D428" s="66">
        <v>1404363622.5</v>
      </c>
      <c r="E428" s="72">
        <v>465030022.5</v>
      </c>
      <c r="F428" s="66">
        <v>3397073426.9000001</v>
      </c>
      <c r="G428" s="66">
        <v>3838089398</v>
      </c>
      <c r="H428" s="73">
        <v>-441015971.10000002</v>
      </c>
      <c r="I428" s="66">
        <v>4085515653</v>
      </c>
      <c r="J428" s="66">
        <v>4194697354.71</v>
      </c>
      <c r="K428" s="73">
        <v>-109181701.70999999</v>
      </c>
      <c r="L428" s="66">
        <v>10187896839.950001</v>
      </c>
      <c r="M428" s="66">
        <v>10102729189.639999</v>
      </c>
      <c r="N428" s="72">
        <v>85167650.310000002</v>
      </c>
      <c r="O428" s="66">
        <v>19539879564.849998</v>
      </c>
      <c r="P428" s="67">
        <v>923.17</v>
      </c>
    </row>
    <row r="429" spans="1:16" x14ac:dyDescent="0.2">
      <c r="A429" s="57">
        <v>411</v>
      </c>
      <c r="B429" s="71">
        <v>40857</v>
      </c>
      <c r="C429" s="66">
        <v>7262952061</v>
      </c>
      <c r="D429" s="66">
        <v>2727804459.0500002</v>
      </c>
      <c r="E429" s="72">
        <v>4535147601.9499998</v>
      </c>
      <c r="F429" s="66">
        <v>5996864686.3999996</v>
      </c>
      <c r="G429" s="66">
        <v>5428036208.5</v>
      </c>
      <c r="H429" s="72">
        <v>568828477.89999998</v>
      </c>
      <c r="I429" s="66">
        <v>7002209821.5799999</v>
      </c>
      <c r="J429" s="66">
        <v>5596829964.3800001</v>
      </c>
      <c r="K429" s="72">
        <v>1405379857.2</v>
      </c>
      <c r="L429" s="66">
        <v>16561033453.309999</v>
      </c>
      <c r="M429" s="66">
        <v>23070389390.360001</v>
      </c>
      <c r="N429" s="73">
        <v>-6509355937.0500002</v>
      </c>
      <c r="O429" s="66">
        <v>36823060022.290001</v>
      </c>
      <c r="P429" s="67">
        <v>944.8</v>
      </c>
    </row>
    <row r="430" spans="1:16" x14ac:dyDescent="0.2">
      <c r="A430" s="57">
        <v>412</v>
      </c>
      <c r="B430" s="71">
        <v>40887</v>
      </c>
      <c r="C430" s="66">
        <v>1442011112</v>
      </c>
      <c r="D430" s="66">
        <v>2406944609.0999999</v>
      </c>
      <c r="E430" s="73">
        <v>-964933497.10000002</v>
      </c>
      <c r="F430" s="66">
        <v>5973737320.54</v>
      </c>
      <c r="G430" s="66">
        <v>4951824882.4399996</v>
      </c>
      <c r="H430" s="72">
        <v>1021912438.1</v>
      </c>
      <c r="I430" s="66">
        <v>4583064586.4899998</v>
      </c>
      <c r="J430" s="66">
        <v>3806985230.5799999</v>
      </c>
      <c r="K430" s="72">
        <v>776079355.90999997</v>
      </c>
      <c r="L430" s="66">
        <v>14543794390.290001</v>
      </c>
      <c r="M430" s="66">
        <v>15376852687.200001</v>
      </c>
      <c r="N430" s="73">
        <v>-833058296.90999997</v>
      </c>
      <c r="O430" s="66">
        <v>26542607409.32</v>
      </c>
      <c r="P430" s="67">
        <v>952.77</v>
      </c>
    </row>
    <row r="431" spans="1:16" x14ac:dyDescent="0.2">
      <c r="A431" s="57">
        <v>413</v>
      </c>
      <c r="B431" s="65" t="s">
        <v>359</v>
      </c>
      <c r="C431" s="66">
        <v>1733876247</v>
      </c>
      <c r="D431" s="66">
        <v>2677831324.5999999</v>
      </c>
      <c r="E431" s="73">
        <v>-943955077.60000002</v>
      </c>
      <c r="F431" s="66">
        <v>3389657628</v>
      </c>
      <c r="G431" s="66">
        <v>5217081533.6099997</v>
      </c>
      <c r="H431" s="73">
        <v>-1827423905.6099999</v>
      </c>
      <c r="I431" s="66">
        <v>6211013963.3100004</v>
      </c>
      <c r="J431" s="66">
        <v>3184619862.3099999</v>
      </c>
      <c r="K431" s="72">
        <v>3026394101</v>
      </c>
      <c r="L431" s="66">
        <v>14385489996.139999</v>
      </c>
      <c r="M431" s="66">
        <v>14640505113.93</v>
      </c>
      <c r="N431" s="73">
        <v>-255015117.78999999</v>
      </c>
      <c r="O431" s="66">
        <v>25720037834.450001</v>
      </c>
      <c r="P431" s="67">
        <v>936.82</v>
      </c>
    </row>
    <row r="432" spans="1:16" x14ac:dyDescent="0.2">
      <c r="A432" s="57">
        <v>414</v>
      </c>
      <c r="B432" s="65" t="s">
        <v>360</v>
      </c>
      <c r="C432" s="66">
        <v>1380157219</v>
      </c>
      <c r="D432" s="66">
        <v>1455444878</v>
      </c>
      <c r="E432" s="73">
        <v>-75287659</v>
      </c>
      <c r="F432" s="66">
        <v>4218057569.5</v>
      </c>
      <c r="G432" s="66">
        <v>3468820808.2199998</v>
      </c>
      <c r="H432" s="72">
        <v>749236761.27999997</v>
      </c>
      <c r="I432" s="66">
        <v>3848123937.1799998</v>
      </c>
      <c r="J432" s="66">
        <v>3174688346.2399998</v>
      </c>
      <c r="K432" s="72">
        <v>673435590.94000006</v>
      </c>
      <c r="L432" s="66">
        <v>10544881503.860001</v>
      </c>
      <c r="M432" s="66">
        <v>11892266197.08</v>
      </c>
      <c r="N432" s="73">
        <v>-1347384693.22</v>
      </c>
      <c r="O432" s="66">
        <v>19991220229.540001</v>
      </c>
      <c r="P432" s="67">
        <v>955.81</v>
      </c>
    </row>
    <row r="433" spans="1:16" x14ac:dyDescent="0.2">
      <c r="A433" s="57">
        <v>415</v>
      </c>
      <c r="B433" s="65" t="s">
        <v>361</v>
      </c>
      <c r="C433" s="66">
        <v>2553697091</v>
      </c>
      <c r="D433" s="66">
        <v>1086406953</v>
      </c>
      <c r="E433" s="72">
        <v>1467290138</v>
      </c>
      <c r="F433" s="66">
        <v>4647543782.8000002</v>
      </c>
      <c r="G433" s="66">
        <v>4179194718.9000001</v>
      </c>
      <c r="H433" s="72">
        <v>468349063.89999998</v>
      </c>
      <c r="I433" s="66">
        <v>5435105557.8500004</v>
      </c>
      <c r="J433" s="66">
        <v>3016743092.1399999</v>
      </c>
      <c r="K433" s="72">
        <v>2418362465.71</v>
      </c>
      <c r="L433" s="66">
        <v>12572074988.6</v>
      </c>
      <c r="M433" s="66">
        <v>16926076656.209999</v>
      </c>
      <c r="N433" s="73">
        <v>-4354001667.6099997</v>
      </c>
      <c r="O433" s="66">
        <v>25208421420.25</v>
      </c>
      <c r="P433" s="67">
        <v>971.63</v>
      </c>
    </row>
    <row r="434" spans="1:16" x14ac:dyDescent="0.2">
      <c r="A434" s="57">
        <v>416</v>
      </c>
      <c r="B434" s="65" t="s">
        <v>362</v>
      </c>
      <c r="C434" s="66">
        <v>2373363490</v>
      </c>
      <c r="D434" s="66">
        <v>2189090465</v>
      </c>
      <c r="E434" s="72">
        <v>184273025</v>
      </c>
      <c r="F434" s="66">
        <v>3958092801</v>
      </c>
      <c r="G434" s="66">
        <v>4505435979.0699997</v>
      </c>
      <c r="H434" s="73">
        <v>-547343178.07000005</v>
      </c>
      <c r="I434" s="66">
        <v>4197259884.4299998</v>
      </c>
      <c r="J434" s="66">
        <v>4070409252.7600002</v>
      </c>
      <c r="K434" s="72">
        <v>126850631.67</v>
      </c>
      <c r="L434" s="66">
        <v>12593555383.51</v>
      </c>
      <c r="M434" s="66">
        <v>12357335862.110001</v>
      </c>
      <c r="N434" s="72">
        <v>236219521.40000001</v>
      </c>
      <c r="O434" s="66">
        <v>23122271558.939999</v>
      </c>
      <c r="P434" s="67">
        <v>952.75</v>
      </c>
    </row>
    <row r="435" spans="1:16" x14ac:dyDescent="0.2">
      <c r="A435" s="57">
        <v>417</v>
      </c>
      <c r="B435" s="65" t="s">
        <v>363</v>
      </c>
      <c r="C435" s="66">
        <v>1177207992.97</v>
      </c>
      <c r="D435" s="66">
        <v>2253572565.5999999</v>
      </c>
      <c r="E435" s="73">
        <v>-1076364572.6300001</v>
      </c>
      <c r="F435" s="66">
        <v>3002862214</v>
      </c>
      <c r="G435" s="66">
        <v>3558419624.1999998</v>
      </c>
      <c r="H435" s="73">
        <v>-555557410.20000005</v>
      </c>
      <c r="I435" s="66">
        <v>4208087917.5100002</v>
      </c>
      <c r="J435" s="66">
        <v>3305613769.7199998</v>
      </c>
      <c r="K435" s="72">
        <v>902474147.78999996</v>
      </c>
      <c r="L435" s="66">
        <v>11086458365.629999</v>
      </c>
      <c r="M435" s="66">
        <v>10357010530.59</v>
      </c>
      <c r="N435" s="72">
        <v>729447835.03999996</v>
      </c>
      <c r="O435" s="66">
        <v>19474616490.110001</v>
      </c>
      <c r="P435" s="67">
        <v>938.19</v>
      </c>
    </row>
    <row r="436" spans="1:16" x14ac:dyDescent="0.2">
      <c r="A436" s="57">
        <v>418</v>
      </c>
      <c r="B436" s="65" t="s">
        <v>364</v>
      </c>
      <c r="C436" s="66">
        <v>965641470</v>
      </c>
      <c r="D436" s="66">
        <v>3332301670.4000001</v>
      </c>
      <c r="E436" s="73">
        <v>-2366660200.4000001</v>
      </c>
      <c r="F436" s="66">
        <v>3454777038.8099999</v>
      </c>
      <c r="G436" s="66">
        <v>3539950591.3600001</v>
      </c>
      <c r="H436" s="73">
        <v>-85173552.549999997</v>
      </c>
      <c r="I436" s="66">
        <v>5653992148.96</v>
      </c>
      <c r="J436" s="66">
        <v>5779642763.3999996</v>
      </c>
      <c r="K436" s="73">
        <v>-125650614.44</v>
      </c>
      <c r="L436" s="66">
        <v>11636781547.9</v>
      </c>
      <c r="M436" s="66">
        <v>9059297180.5100002</v>
      </c>
      <c r="N436" s="72">
        <v>2577484367.3899999</v>
      </c>
      <c r="O436" s="66">
        <v>21711192205.669998</v>
      </c>
      <c r="P436" s="67">
        <v>909.1</v>
      </c>
    </row>
    <row r="437" spans="1:16" x14ac:dyDescent="0.2">
      <c r="A437" s="57">
        <v>419</v>
      </c>
      <c r="B437" s="65" t="s">
        <v>365</v>
      </c>
      <c r="C437" s="66">
        <v>822993992</v>
      </c>
      <c r="D437" s="66">
        <v>1129602931.05</v>
      </c>
      <c r="E437" s="73">
        <v>-306608939.05000001</v>
      </c>
      <c r="F437" s="66">
        <v>2764115040.7199998</v>
      </c>
      <c r="G437" s="66">
        <v>2990157685.1300001</v>
      </c>
      <c r="H437" s="73">
        <v>-226042644.41</v>
      </c>
      <c r="I437" s="66">
        <v>6015885723.7399998</v>
      </c>
      <c r="J437" s="66">
        <v>4865047554.8100004</v>
      </c>
      <c r="K437" s="72">
        <v>1150838168.9300001</v>
      </c>
      <c r="L437" s="66">
        <v>7259092548.4700003</v>
      </c>
      <c r="M437" s="66">
        <v>7877279133.9399996</v>
      </c>
      <c r="N437" s="73">
        <v>-618186585.47000003</v>
      </c>
      <c r="O437" s="66">
        <v>16862087304.93</v>
      </c>
      <c r="P437" s="67">
        <v>916.34</v>
      </c>
    </row>
    <row r="438" spans="1:16" x14ac:dyDescent="0.2">
      <c r="A438" s="57">
        <v>420</v>
      </c>
      <c r="B438" s="65" t="s">
        <v>366</v>
      </c>
      <c r="C438" s="66">
        <v>1489712671</v>
      </c>
      <c r="D438" s="66">
        <v>1668396997.05</v>
      </c>
      <c r="E438" s="73">
        <v>-178684326.05000001</v>
      </c>
      <c r="F438" s="66">
        <v>4251902527</v>
      </c>
      <c r="G438" s="66">
        <v>4132155771.23</v>
      </c>
      <c r="H438" s="72">
        <v>119746755.77</v>
      </c>
      <c r="I438" s="66">
        <v>13037774013.219999</v>
      </c>
      <c r="J438" s="66">
        <v>7056165994.7200003</v>
      </c>
      <c r="K438" s="72">
        <v>5981608018.5</v>
      </c>
      <c r="L438" s="66">
        <v>9995197220.9099998</v>
      </c>
      <c r="M438" s="66">
        <v>15917867669.129999</v>
      </c>
      <c r="N438" s="73">
        <v>-5922670448.2200003</v>
      </c>
      <c r="O438" s="66">
        <v>28774586432.130001</v>
      </c>
      <c r="P438" s="67">
        <v>942.55</v>
      </c>
    </row>
    <row r="439" spans="1:16" x14ac:dyDescent="0.2">
      <c r="A439" s="57">
        <v>421</v>
      </c>
      <c r="B439" s="65" t="s">
        <v>367</v>
      </c>
      <c r="C439" s="66">
        <v>599953483</v>
      </c>
      <c r="D439" s="66">
        <v>741115935.79999995</v>
      </c>
      <c r="E439" s="73">
        <v>-141162452.80000001</v>
      </c>
      <c r="F439" s="66">
        <v>3717617479.6999998</v>
      </c>
      <c r="G439" s="66">
        <v>4052005971.5700002</v>
      </c>
      <c r="H439" s="73">
        <v>-334388491.87</v>
      </c>
      <c r="I439" s="66">
        <v>4966936070.3400002</v>
      </c>
      <c r="J439" s="66">
        <v>3913065945.6999998</v>
      </c>
      <c r="K439" s="72">
        <v>1053870124.64</v>
      </c>
      <c r="L439" s="66">
        <v>9939840156.2299995</v>
      </c>
      <c r="M439" s="66">
        <v>10518159336.200001</v>
      </c>
      <c r="N439" s="73">
        <v>-578319179.97000003</v>
      </c>
      <c r="O439" s="66">
        <v>19224347189.27</v>
      </c>
      <c r="P439" s="67">
        <v>938.68</v>
      </c>
    </row>
    <row r="440" spans="1:16" x14ac:dyDescent="0.2">
      <c r="A440" s="57">
        <v>422</v>
      </c>
      <c r="B440" s="65" t="s">
        <v>368</v>
      </c>
      <c r="C440" s="66">
        <v>2156811836.9000001</v>
      </c>
      <c r="D440" s="66">
        <v>1681873873.8699999</v>
      </c>
      <c r="E440" s="72">
        <v>474937963.02999997</v>
      </c>
      <c r="F440" s="66">
        <v>5177787468</v>
      </c>
      <c r="G440" s="66">
        <v>3867129771.8000002</v>
      </c>
      <c r="H440" s="72">
        <v>1310657696.2</v>
      </c>
      <c r="I440" s="66">
        <v>8484641636.29</v>
      </c>
      <c r="J440" s="66">
        <v>7285100909.1400003</v>
      </c>
      <c r="K440" s="72">
        <v>1199540727.1500001</v>
      </c>
      <c r="L440" s="66">
        <v>14650415818.459999</v>
      </c>
      <c r="M440" s="66">
        <v>17635552204.84</v>
      </c>
      <c r="N440" s="73">
        <v>-2985136386.3800001</v>
      </c>
      <c r="O440" s="66">
        <v>30469656759.650002</v>
      </c>
      <c r="P440" s="67">
        <v>960.17</v>
      </c>
    </row>
    <row r="441" spans="1:16" x14ac:dyDescent="0.2">
      <c r="A441" s="57">
        <v>423</v>
      </c>
      <c r="B441" s="65" t="s">
        <v>369</v>
      </c>
      <c r="C441" s="66">
        <v>4929185419</v>
      </c>
      <c r="D441" s="66">
        <v>1685671492.55</v>
      </c>
      <c r="E441" s="72">
        <v>3243513926.4499998</v>
      </c>
      <c r="F441" s="66">
        <v>3295051926</v>
      </c>
      <c r="G441" s="66">
        <v>4314989232</v>
      </c>
      <c r="H441" s="73">
        <v>-1019937306</v>
      </c>
      <c r="I441" s="66">
        <v>9331662263.2099991</v>
      </c>
      <c r="J441" s="66">
        <v>5673016391.8299999</v>
      </c>
      <c r="K441" s="72">
        <v>3658645871.3800001</v>
      </c>
      <c r="L441" s="66">
        <v>15123232838.15</v>
      </c>
      <c r="M441" s="66">
        <v>21005455329.98</v>
      </c>
      <c r="N441" s="73">
        <v>-5882222491.8299999</v>
      </c>
      <c r="O441" s="66">
        <v>32679132446.360001</v>
      </c>
      <c r="P441" s="67">
        <v>973.18</v>
      </c>
    </row>
    <row r="442" spans="1:16" x14ac:dyDescent="0.2">
      <c r="A442" s="57">
        <v>424</v>
      </c>
      <c r="B442" s="65" t="s">
        <v>370</v>
      </c>
      <c r="C442" s="66">
        <v>974472207</v>
      </c>
      <c r="D442" s="66">
        <v>1721226767</v>
      </c>
      <c r="E442" s="73">
        <v>-746754560</v>
      </c>
      <c r="F442" s="66">
        <v>2060650903.3499999</v>
      </c>
      <c r="G442" s="66">
        <v>2681444565.0799999</v>
      </c>
      <c r="H442" s="73">
        <v>-620793661.73000002</v>
      </c>
      <c r="I442" s="66">
        <v>5973336515.7399998</v>
      </c>
      <c r="J442" s="66">
        <v>4847314653.5900002</v>
      </c>
      <c r="K442" s="72">
        <v>1126021862.1500001</v>
      </c>
      <c r="L442" s="66">
        <v>9746254494.2800007</v>
      </c>
      <c r="M442" s="66">
        <v>9504728134.7000008</v>
      </c>
      <c r="N442" s="72">
        <v>241526359.58000001</v>
      </c>
      <c r="O442" s="66">
        <v>18754714120.369999</v>
      </c>
      <c r="P442" s="67">
        <v>974.75</v>
      </c>
    </row>
    <row r="443" spans="1:16" x14ac:dyDescent="0.2">
      <c r="A443" s="57">
        <v>425</v>
      </c>
      <c r="B443" s="71">
        <v>40554</v>
      </c>
      <c r="C443" s="66">
        <v>595258257</v>
      </c>
      <c r="D443" s="66">
        <v>3008764646.9000001</v>
      </c>
      <c r="E443" s="73">
        <v>-2413506389.9000001</v>
      </c>
      <c r="F443" s="66">
        <v>3150005112.73</v>
      </c>
      <c r="G443" s="66">
        <v>3112505183.5</v>
      </c>
      <c r="H443" s="72">
        <v>37499929.229999997</v>
      </c>
      <c r="I443" s="66">
        <v>6452522646.3999996</v>
      </c>
      <c r="J443" s="66">
        <v>4889150672.7700005</v>
      </c>
      <c r="K443" s="72">
        <v>1563371973.6300001</v>
      </c>
      <c r="L443" s="66">
        <v>12553144058.879999</v>
      </c>
      <c r="M443" s="66">
        <v>11740509571.84</v>
      </c>
      <c r="N443" s="72">
        <v>812634487.03999996</v>
      </c>
      <c r="O443" s="66">
        <v>22750930075.009998</v>
      </c>
      <c r="P443" s="67">
        <v>956.59</v>
      </c>
    </row>
    <row r="444" spans="1:16" x14ac:dyDescent="0.2">
      <c r="A444" s="57">
        <v>426</v>
      </c>
      <c r="B444" s="71">
        <v>40585</v>
      </c>
      <c r="C444" s="66">
        <v>1454336938.75</v>
      </c>
      <c r="D444" s="66">
        <v>3416172933.0500002</v>
      </c>
      <c r="E444" s="73">
        <v>-1961835994.3</v>
      </c>
      <c r="F444" s="66">
        <v>7173259997</v>
      </c>
      <c r="G444" s="66">
        <v>5049597210.6700001</v>
      </c>
      <c r="H444" s="72">
        <v>2123662786.3299999</v>
      </c>
      <c r="I444" s="66">
        <v>5066373249.0299997</v>
      </c>
      <c r="J444" s="66">
        <v>7315847194.5799999</v>
      </c>
      <c r="K444" s="73">
        <v>-2249473945.5500002</v>
      </c>
      <c r="L444" s="66">
        <v>13861381625.860001</v>
      </c>
      <c r="M444" s="66">
        <v>11773734472.34</v>
      </c>
      <c r="N444" s="72">
        <v>2087647153.52</v>
      </c>
      <c r="O444" s="66">
        <v>27555351810.639999</v>
      </c>
      <c r="P444" s="67">
        <v>965.8</v>
      </c>
    </row>
    <row r="445" spans="1:16" x14ac:dyDescent="0.2">
      <c r="A445" s="57">
        <v>427</v>
      </c>
      <c r="B445" s="71">
        <v>40613</v>
      </c>
      <c r="C445" s="66">
        <v>873032541</v>
      </c>
      <c r="D445" s="66">
        <v>1403885655</v>
      </c>
      <c r="E445" s="73">
        <v>-530853114</v>
      </c>
      <c r="F445" s="66">
        <v>4598728487</v>
      </c>
      <c r="G445" s="66">
        <v>4898890731.25</v>
      </c>
      <c r="H445" s="73">
        <v>-300162244.25</v>
      </c>
      <c r="I445" s="66">
        <v>4234447252.6199999</v>
      </c>
      <c r="J445" s="66">
        <v>4880661755.6300001</v>
      </c>
      <c r="K445" s="73">
        <v>-646214503.00999999</v>
      </c>
      <c r="L445" s="66">
        <v>12268313457.389999</v>
      </c>
      <c r="M445" s="66">
        <v>10791083596.129999</v>
      </c>
      <c r="N445" s="72">
        <v>1477229861.26</v>
      </c>
      <c r="O445" s="66">
        <v>21974521738.009998</v>
      </c>
      <c r="P445" s="67">
        <v>957.56</v>
      </c>
    </row>
    <row r="446" spans="1:16" x14ac:dyDescent="0.2">
      <c r="A446" s="57">
        <v>428</v>
      </c>
      <c r="B446" s="71">
        <v>40644</v>
      </c>
      <c r="C446" s="66">
        <v>1291151729</v>
      </c>
      <c r="D446" s="66">
        <v>849007567.10000002</v>
      </c>
      <c r="E446" s="72">
        <v>442144161.89999998</v>
      </c>
      <c r="F446" s="66">
        <v>3282150830</v>
      </c>
      <c r="G446" s="66">
        <v>3664654246</v>
      </c>
      <c r="H446" s="73">
        <v>-382503416</v>
      </c>
      <c r="I446" s="66">
        <v>5652226885.9399996</v>
      </c>
      <c r="J446" s="66">
        <v>5012806356.1899996</v>
      </c>
      <c r="K446" s="72">
        <v>639420529.75</v>
      </c>
      <c r="L446" s="66">
        <v>10945785435.809999</v>
      </c>
      <c r="M446" s="66">
        <v>11644846711.459999</v>
      </c>
      <c r="N446" s="73">
        <v>-699061275.64999998</v>
      </c>
      <c r="O446" s="66">
        <v>21171314880.75</v>
      </c>
      <c r="P446" s="67">
        <v>957.31</v>
      </c>
    </row>
    <row r="447" spans="1:16" x14ac:dyDescent="0.2">
      <c r="A447" s="57">
        <v>429</v>
      </c>
      <c r="B447" s="71">
        <v>40735</v>
      </c>
      <c r="C447" s="66">
        <v>801542616</v>
      </c>
      <c r="D447" s="66">
        <v>1042072223</v>
      </c>
      <c r="E447" s="73">
        <v>-240529607</v>
      </c>
      <c r="F447" s="66">
        <v>2177690007</v>
      </c>
      <c r="G447" s="66">
        <v>2916980150</v>
      </c>
      <c r="H447" s="73">
        <v>-739290143</v>
      </c>
      <c r="I447" s="66">
        <v>3808198210.7199998</v>
      </c>
      <c r="J447" s="66">
        <v>3700900089.8200002</v>
      </c>
      <c r="K447" s="72">
        <v>107298120.90000001</v>
      </c>
      <c r="L447" s="66">
        <v>7465660146.8100004</v>
      </c>
      <c r="M447" s="66">
        <v>6593138517.71</v>
      </c>
      <c r="N447" s="72">
        <v>872521629.10000002</v>
      </c>
      <c r="O447" s="66">
        <v>14253090980.530001</v>
      </c>
      <c r="P447" s="67">
        <v>956.02</v>
      </c>
    </row>
    <row r="448" spans="1:16" x14ac:dyDescent="0.2">
      <c r="A448" s="57">
        <v>430</v>
      </c>
      <c r="B448" s="71">
        <v>40766</v>
      </c>
      <c r="C448" s="66">
        <v>1297632909</v>
      </c>
      <c r="D448" s="66">
        <v>762059873</v>
      </c>
      <c r="E448" s="72">
        <v>535573036</v>
      </c>
      <c r="F448" s="66">
        <v>6816967669</v>
      </c>
      <c r="G448" s="66">
        <v>3971586875.1999998</v>
      </c>
      <c r="H448" s="72">
        <v>2845380793.8000002</v>
      </c>
      <c r="I448" s="66">
        <v>4572707043.5900002</v>
      </c>
      <c r="J448" s="66">
        <v>5902618439</v>
      </c>
      <c r="K448" s="73">
        <v>-1329911395.4100001</v>
      </c>
      <c r="L448" s="66">
        <v>12286999521.83</v>
      </c>
      <c r="M448" s="66">
        <v>14338041956.219999</v>
      </c>
      <c r="N448" s="73">
        <v>-2051042434.3900001</v>
      </c>
      <c r="O448" s="66">
        <v>24974307143.419998</v>
      </c>
      <c r="P448" s="67">
        <v>983.44</v>
      </c>
    </row>
    <row r="449" spans="1:16" x14ac:dyDescent="0.2">
      <c r="A449" s="57">
        <v>431</v>
      </c>
      <c r="B449" s="71">
        <v>40797</v>
      </c>
      <c r="C449" s="66">
        <v>1836411134</v>
      </c>
      <c r="D449" s="66">
        <v>1322583005.5</v>
      </c>
      <c r="E449" s="72">
        <v>513828128.5</v>
      </c>
      <c r="F449" s="66">
        <v>6300308971.5</v>
      </c>
      <c r="G449" s="66">
        <v>6091217607.1000004</v>
      </c>
      <c r="H449" s="72">
        <v>209091364.40000001</v>
      </c>
      <c r="I449" s="66">
        <v>7893769066.2200003</v>
      </c>
      <c r="J449" s="66">
        <v>9028578659.0599995</v>
      </c>
      <c r="K449" s="73">
        <v>-1134809592.8399999</v>
      </c>
      <c r="L449" s="66">
        <v>17241940665.939999</v>
      </c>
      <c r="M449" s="66">
        <v>16830050566</v>
      </c>
      <c r="N449" s="72">
        <v>411890099.94</v>
      </c>
      <c r="O449" s="66">
        <v>33272429837.66</v>
      </c>
      <c r="P449" s="67">
        <v>967.84</v>
      </c>
    </row>
    <row r="450" spans="1:16" x14ac:dyDescent="0.2">
      <c r="A450" s="57">
        <v>432</v>
      </c>
      <c r="B450" s="71">
        <v>40827</v>
      </c>
      <c r="C450" s="66">
        <v>885078602</v>
      </c>
      <c r="D450" s="66">
        <v>1143434568</v>
      </c>
      <c r="E450" s="73">
        <v>-258355966</v>
      </c>
      <c r="F450" s="66">
        <v>4970575278</v>
      </c>
      <c r="G450" s="66">
        <v>5447643883</v>
      </c>
      <c r="H450" s="73">
        <v>-477068605</v>
      </c>
      <c r="I450" s="66">
        <v>5623137789.1999998</v>
      </c>
      <c r="J450" s="66">
        <v>6970990179.9799995</v>
      </c>
      <c r="K450" s="73">
        <v>-1347852390.78</v>
      </c>
      <c r="L450" s="66">
        <v>13964679383.879999</v>
      </c>
      <c r="M450" s="66">
        <v>11881402422.1</v>
      </c>
      <c r="N450" s="72">
        <v>2083276961.78</v>
      </c>
      <c r="O450" s="66">
        <v>25443471053.080002</v>
      </c>
      <c r="P450" s="67">
        <v>968.3</v>
      </c>
    </row>
    <row r="451" spans="1:16" x14ac:dyDescent="0.2">
      <c r="A451" s="57">
        <v>433</v>
      </c>
      <c r="B451" s="71">
        <v>40858</v>
      </c>
      <c r="C451" s="66">
        <v>985018074</v>
      </c>
      <c r="D451" s="66">
        <v>784736549</v>
      </c>
      <c r="E451" s="72">
        <v>200281525</v>
      </c>
      <c r="F451" s="66">
        <v>3677017898</v>
      </c>
      <c r="G451" s="66">
        <v>3649190002.1999998</v>
      </c>
      <c r="H451" s="72">
        <v>27827895.800000001</v>
      </c>
      <c r="I451" s="66">
        <v>4472775000.0200005</v>
      </c>
      <c r="J451" s="66">
        <v>5958987349.8299999</v>
      </c>
      <c r="K451" s="73">
        <v>-1486212349.8099999</v>
      </c>
      <c r="L451" s="66">
        <v>11455157745.33</v>
      </c>
      <c r="M451" s="66">
        <v>10197054816.32</v>
      </c>
      <c r="N451" s="72">
        <v>1258102929.01</v>
      </c>
      <c r="O451" s="66">
        <v>20589968717.349998</v>
      </c>
      <c r="P451" s="67">
        <v>970.97</v>
      </c>
    </row>
    <row r="452" spans="1:16" x14ac:dyDescent="0.2">
      <c r="A452" s="57">
        <v>434</v>
      </c>
      <c r="B452" s="65" t="s">
        <v>371</v>
      </c>
      <c r="C452" s="66">
        <v>3368098772</v>
      </c>
      <c r="D452" s="66">
        <v>1452822266.05</v>
      </c>
      <c r="E452" s="72">
        <v>1915276505.95</v>
      </c>
      <c r="F452" s="66">
        <v>5237321957.3999996</v>
      </c>
      <c r="G452" s="66">
        <v>4931302458.1499996</v>
      </c>
      <c r="H452" s="72">
        <v>306019499.25</v>
      </c>
      <c r="I452" s="66">
        <v>6104264635.6400003</v>
      </c>
      <c r="J452" s="66">
        <v>4526116766.8199997</v>
      </c>
      <c r="K452" s="72">
        <v>1578147868.8199999</v>
      </c>
      <c r="L452" s="66">
        <v>13097212716.59</v>
      </c>
      <c r="M452" s="66">
        <v>16896656590.610001</v>
      </c>
      <c r="N452" s="73">
        <v>-3799443874.02</v>
      </c>
      <c r="O452" s="66">
        <v>27806898081.630001</v>
      </c>
      <c r="P452" s="67">
        <v>984.28</v>
      </c>
    </row>
    <row r="453" spans="1:16" x14ac:dyDescent="0.2">
      <c r="A453" s="57">
        <v>435</v>
      </c>
      <c r="B453" s="65" t="s">
        <v>372</v>
      </c>
      <c r="C453" s="66">
        <v>1124025120</v>
      </c>
      <c r="D453" s="66">
        <v>1039966083.3200001</v>
      </c>
      <c r="E453" s="72">
        <v>84059036.680000007</v>
      </c>
      <c r="F453" s="66">
        <v>3587444991.5999999</v>
      </c>
      <c r="G453" s="66">
        <v>4771361475.3500004</v>
      </c>
      <c r="H453" s="73">
        <v>-1183916483.75</v>
      </c>
      <c r="I453" s="66">
        <v>6681200085.5900002</v>
      </c>
      <c r="J453" s="66">
        <v>4998086698.4200001</v>
      </c>
      <c r="K453" s="72">
        <v>1683113387.1700001</v>
      </c>
      <c r="L453" s="66">
        <v>13625666904.34</v>
      </c>
      <c r="M453" s="66">
        <v>14208922844.440001</v>
      </c>
      <c r="N453" s="73">
        <v>-583255940.10000002</v>
      </c>
      <c r="O453" s="66">
        <v>25018337101.529999</v>
      </c>
      <c r="P453" s="67">
        <v>984.97</v>
      </c>
    </row>
    <row r="454" spans="1:16" x14ac:dyDescent="0.2">
      <c r="A454" s="57">
        <v>436</v>
      </c>
      <c r="B454" s="65" t="s">
        <v>373</v>
      </c>
      <c r="C454" s="66">
        <v>892226512</v>
      </c>
      <c r="D454" s="66">
        <v>1382140663.0999999</v>
      </c>
      <c r="E454" s="73">
        <v>-489914151.10000002</v>
      </c>
      <c r="F454" s="66">
        <v>5367966946</v>
      </c>
      <c r="G454" s="66">
        <v>4402731706.4799995</v>
      </c>
      <c r="H454" s="72">
        <v>965235239.51999998</v>
      </c>
      <c r="I454" s="66">
        <v>4041189120.23</v>
      </c>
      <c r="J454" s="66">
        <v>6495639271.1899996</v>
      </c>
      <c r="K454" s="73">
        <v>-2454450150.96</v>
      </c>
      <c r="L454" s="66">
        <v>13701688638.200001</v>
      </c>
      <c r="M454" s="66">
        <v>11722559575.66</v>
      </c>
      <c r="N454" s="72">
        <v>1979129062.54</v>
      </c>
      <c r="O454" s="66">
        <v>24003071216.43</v>
      </c>
      <c r="P454" s="67">
        <v>997.11</v>
      </c>
    </row>
    <row r="455" spans="1:16" x14ac:dyDescent="0.2">
      <c r="A455" s="57">
        <v>437</v>
      </c>
      <c r="B455" s="65" t="s">
        <v>374</v>
      </c>
      <c r="C455" s="66">
        <v>929550649</v>
      </c>
      <c r="D455" s="66">
        <v>1120127004</v>
      </c>
      <c r="E455" s="73">
        <v>-190576355</v>
      </c>
      <c r="F455" s="66">
        <v>4553593717</v>
      </c>
      <c r="G455" s="66">
        <v>4556923439.25</v>
      </c>
      <c r="H455" s="73">
        <v>-3329722.25</v>
      </c>
      <c r="I455" s="66">
        <v>4038500958.8099999</v>
      </c>
      <c r="J455" s="66">
        <v>4929575364.0500002</v>
      </c>
      <c r="K455" s="73">
        <v>-891074405.24000001</v>
      </c>
      <c r="L455" s="66">
        <v>14100707394.620001</v>
      </c>
      <c r="M455" s="66">
        <v>13015726912.129999</v>
      </c>
      <c r="N455" s="72">
        <v>1084980482.49</v>
      </c>
      <c r="O455" s="66">
        <v>23622352719.43</v>
      </c>
      <c r="P455" s="67">
        <v>993.38</v>
      </c>
    </row>
    <row r="456" spans="1:16" x14ac:dyDescent="0.2">
      <c r="A456" s="57">
        <v>438</v>
      </c>
      <c r="B456" s="65" t="s">
        <v>375</v>
      </c>
      <c r="C456" s="66">
        <v>1014898830</v>
      </c>
      <c r="D456" s="66">
        <v>1309109636.75</v>
      </c>
      <c r="E456" s="73">
        <v>-294210806.75</v>
      </c>
      <c r="F456" s="66">
        <v>3782486364.3000002</v>
      </c>
      <c r="G456" s="66">
        <v>4231541037</v>
      </c>
      <c r="H456" s="73">
        <v>-449054672.69999999</v>
      </c>
      <c r="I456" s="66">
        <v>4611796220.29</v>
      </c>
      <c r="J456" s="66">
        <v>6481372442.54</v>
      </c>
      <c r="K456" s="73">
        <v>-1869576222.25</v>
      </c>
      <c r="L456" s="66">
        <v>12058005060.059999</v>
      </c>
      <c r="M456" s="66">
        <v>9445163358.3600006</v>
      </c>
      <c r="N456" s="72">
        <v>2612841701.6999998</v>
      </c>
      <c r="O456" s="66">
        <v>21467186474.650002</v>
      </c>
      <c r="P456" s="67">
        <v>984.16</v>
      </c>
    </row>
    <row r="457" spans="1:16" x14ac:dyDescent="0.2">
      <c r="A457" s="57">
        <v>439</v>
      </c>
      <c r="B457" s="65" t="s">
        <v>376</v>
      </c>
      <c r="C457" s="66">
        <v>733548701</v>
      </c>
      <c r="D457" s="66">
        <v>678929729</v>
      </c>
      <c r="E457" s="72">
        <v>54618972</v>
      </c>
      <c r="F457" s="66">
        <v>3521055452</v>
      </c>
      <c r="G457" s="66">
        <v>5008570022.6999998</v>
      </c>
      <c r="H457" s="73">
        <v>-1487514570.7</v>
      </c>
      <c r="I457" s="66">
        <v>3688231765</v>
      </c>
      <c r="J457" s="66">
        <v>5287763497.6999998</v>
      </c>
      <c r="K457" s="73">
        <v>-1599531732.7</v>
      </c>
      <c r="L457" s="66">
        <v>12886531730.42</v>
      </c>
      <c r="M457" s="66">
        <v>9854104399.0200005</v>
      </c>
      <c r="N457" s="72">
        <v>3032427331.4000001</v>
      </c>
      <c r="O457" s="66">
        <v>20829367648.419998</v>
      </c>
      <c r="P457" s="67">
        <v>965.07</v>
      </c>
    </row>
    <row r="458" spans="1:16" x14ac:dyDescent="0.2">
      <c r="A458" s="57">
        <v>440</v>
      </c>
      <c r="B458" s="65" t="s">
        <v>377</v>
      </c>
      <c r="C458" s="66">
        <v>887302783</v>
      </c>
      <c r="D458" s="66">
        <v>893511988.60000002</v>
      </c>
      <c r="E458" s="73">
        <v>-6209205.5999999996</v>
      </c>
      <c r="F458" s="66">
        <v>3915535848.5</v>
      </c>
      <c r="G458" s="66">
        <v>4196720841.25</v>
      </c>
      <c r="H458" s="73">
        <v>-281184992.75</v>
      </c>
      <c r="I458" s="66">
        <v>4204837835.3400002</v>
      </c>
      <c r="J458" s="66">
        <v>5139283032.4899998</v>
      </c>
      <c r="K458" s="73">
        <v>-934445197.14999998</v>
      </c>
      <c r="L458" s="66">
        <v>9940341077.9400005</v>
      </c>
      <c r="M458" s="66">
        <v>8718501682.4400005</v>
      </c>
      <c r="N458" s="72">
        <v>1221839395.5</v>
      </c>
      <c r="O458" s="66">
        <v>18948017544.779999</v>
      </c>
      <c r="P458" s="67">
        <v>977.36</v>
      </c>
    </row>
    <row r="459" spans="1:16" x14ac:dyDescent="0.2">
      <c r="A459" s="57">
        <v>441</v>
      </c>
      <c r="B459" s="65" t="s">
        <v>378</v>
      </c>
      <c r="C459" s="66">
        <v>808748648</v>
      </c>
      <c r="D459" s="66">
        <v>747797007.60000002</v>
      </c>
      <c r="E459" s="72">
        <v>60951640.399999999</v>
      </c>
      <c r="F459" s="66">
        <v>2998044576</v>
      </c>
      <c r="G459" s="66">
        <v>3826309929.75</v>
      </c>
      <c r="H459" s="73">
        <v>-828265353.75</v>
      </c>
      <c r="I459" s="66">
        <v>4025024830.8299999</v>
      </c>
      <c r="J459" s="66">
        <v>5296741953.7399998</v>
      </c>
      <c r="K459" s="73">
        <v>-1271717122.9100001</v>
      </c>
      <c r="L459" s="66">
        <v>9869835664.7000008</v>
      </c>
      <c r="M459" s="66">
        <v>7830804828.4399996</v>
      </c>
      <c r="N459" s="72">
        <v>2039030836.26</v>
      </c>
      <c r="O459" s="66">
        <v>17701653719.529999</v>
      </c>
      <c r="P459" s="67">
        <v>976.87</v>
      </c>
    </row>
    <row r="460" spans="1:16" x14ac:dyDescent="0.2">
      <c r="A460" s="57">
        <v>442</v>
      </c>
      <c r="B460" s="65" t="s">
        <v>379</v>
      </c>
      <c r="C460" s="66">
        <v>671569379</v>
      </c>
      <c r="D460" s="66">
        <v>741319100</v>
      </c>
      <c r="E460" s="73">
        <v>-69749721</v>
      </c>
      <c r="F460" s="66">
        <v>3156766171</v>
      </c>
      <c r="G460" s="66">
        <v>2767679610</v>
      </c>
      <c r="H460" s="72">
        <v>389086561</v>
      </c>
      <c r="I460" s="66">
        <v>3464073761.0599999</v>
      </c>
      <c r="J460" s="66">
        <v>3890979802.1999998</v>
      </c>
      <c r="K460" s="73">
        <v>-426906041.13999999</v>
      </c>
      <c r="L460" s="66">
        <v>8812459143.3899994</v>
      </c>
      <c r="M460" s="66">
        <v>8704889942.25</v>
      </c>
      <c r="N460" s="72">
        <v>107569201.14</v>
      </c>
      <c r="O460" s="66">
        <v>16104868454.450001</v>
      </c>
      <c r="P460" s="67">
        <v>980.5</v>
      </c>
    </row>
    <row r="461" spans="1:16" x14ac:dyDescent="0.2">
      <c r="A461" s="57">
        <v>443</v>
      </c>
      <c r="B461" s="65" t="s">
        <v>380</v>
      </c>
      <c r="C461" s="66">
        <v>908457269</v>
      </c>
      <c r="D461" s="66">
        <v>810686403.60000002</v>
      </c>
      <c r="E461" s="72">
        <v>97770865.400000006</v>
      </c>
      <c r="F461" s="66">
        <v>2171440259</v>
      </c>
      <c r="G461" s="66">
        <v>2973869696.3499999</v>
      </c>
      <c r="H461" s="73">
        <v>-802429437.35000002</v>
      </c>
      <c r="I461" s="66">
        <v>2527603315.3000002</v>
      </c>
      <c r="J461" s="66">
        <v>3585679578.3000002</v>
      </c>
      <c r="K461" s="73">
        <v>-1058076263</v>
      </c>
      <c r="L461" s="66">
        <v>9221526685.2399998</v>
      </c>
      <c r="M461" s="66">
        <v>7458791850.29</v>
      </c>
      <c r="N461" s="72">
        <v>1762734834.95</v>
      </c>
      <c r="O461" s="66">
        <v>14829027528.540001</v>
      </c>
      <c r="P461" s="67">
        <v>967.18</v>
      </c>
    </row>
    <row r="462" spans="1:16" x14ac:dyDescent="0.2">
      <c r="A462" s="57">
        <v>444</v>
      </c>
      <c r="B462" s="65" t="s">
        <v>381</v>
      </c>
      <c r="C462" s="66">
        <v>1192693041</v>
      </c>
      <c r="D462" s="66">
        <v>806280108</v>
      </c>
      <c r="E462" s="72">
        <v>386412933</v>
      </c>
      <c r="F462" s="66">
        <v>3858525007</v>
      </c>
      <c r="G462" s="66">
        <v>3567735408.6999998</v>
      </c>
      <c r="H462" s="72">
        <v>290789598.30000001</v>
      </c>
      <c r="I462" s="66">
        <v>4148002148.1599998</v>
      </c>
      <c r="J462" s="66">
        <v>4917240473</v>
      </c>
      <c r="K462" s="73">
        <v>-769238324.84000003</v>
      </c>
      <c r="L462" s="66">
        <v>9765420757.8999996</v>
      </c>
      <c r="M462" s="66">
        <v>9673384964.3600006</v>
      </c>
      <c r="N462" s="72">
        <v>92035793.540000007</v>
      </c>
      <c r="O462" s="66">
        <v>18964640954.060001</v>
      </c>
      <c r="P462" s="67">
        <v>984.18</v>
      </c>
    </row>
    <row r="463" spans="1:16" x14ac:dyDescent="0.2">
      <c r="A463" s="57">
        <v>445</v>
      </c>
      <c r="B463" s="65" t="s">
        <v>382</v>
      </c>
      <c r="C463" s="66">
        <v>2506071965</v>
      </c>
      <c r="D463" s="66">
        <v>1207701960</v>
      </c>
      <c r="E463" s="72">
        <v>1298370005</v>
      </c>
      <c r="F463" s="66">
        <v>3410930409</v>
      </c>
      <c r="G463" s="66">
        <v>3381228687.27</v>
      </c>
      <c r="H463" s="72">
        <v>29701721.73</v>
      </c>
      <c r="I463" s="66">
        <v>4993933498.6400003</v>
      </c>
      <c r="J463" s="66">
        <v>4465372125.1099997</v>
      </c>
      <c r="K463" s="72">
        <v>528561373.52999997</v>
      </c>
      <c r="L463" s="66">
        <v>9676445377.3299999</v>
      </c>
      <c r="M463" s="66">
        <v>11533078477.59</v>
      </c>
      <c r="N463" s="73">
        <v>-1856633100.26</v>
      </c>
      <c r="O463" s="66">
        <v>20587381249.970001</v>
      </c>
      <c r="P463" s="67">
        <v>988.06</v>
      </c>
    </row>
    <row r="464" spans="1:16" x14ac:dyDescent="0.2">
      <c r="A464" s="57">
        <v>446</v>
      </c>
      <c r="B464" s="65" t="s">
        <v>383</v>
      </c>
      <c r="C464" s="66">
        <v>1741362664</v>
      </c>
      <c r="D464" s="66">
        <v>1554227105</v>
      </c>
      <c r="E464" s="72">
        <v>187135559</v>
      </c>
      <c r="F464" s="66">
        <v>3229418164</v>
      </c>
      <c r="G464" s="66">
        <v>3016417277.6199999</v>
      </c>
      <c r="H464" s="72">
        <v>213000886.38</v>
      </c>
      <c r="I464" s="66">
        <v>8663477122.5699997</v>
      </c>
      <c r="J464" s="66">
        <v>7878382384.1800003</v>
      </c>
      <c r="K464" s="72">
        <v>785094738.38999999</v>
      </c>
      <c r="L464" s="66">
        <v>9729986868.5400009</v>
      </c>
      <c r="M464" s="66">
        <v>10915218052.309999</v>
      </c>
      <c r="N464" s="73">
        <v>-1185231183.77</v>
      </c>
      <c r="O464" s="66">
        <v>23364244819.110001</v>
      </c>
      <c r="P464" s="67">
        <v>995.33</v>
      </c>
    </row>
    <row r="465" spans="1:16" x14ac:dyDescent="0.2">
      <c r="A465" s="57">
        <v>447</v>
      </c>
      <c r="B465" s="71">
        <v>40555</v>
      </c>
      <c r="C465" s="66">
        <v>5815206021</v>
      </c>
      <c r="D465" s="66">
        <v>2604318548.71</v>
      </c>
      <c r="E465" s="72">
        <v>3210887472.29</v>
      </c>
      <c r="F465" s="66">
        <v>7260071184.7399998</v>
      </c>
      <c r="G465" s="66">
        <v>4411865192.1999998</v>
      </c>
      <c r="H465" s="72">
        <v>2848205992.54</v>
      </c>
      <c r="I465" s="66">
        <v>7262311859.4399996</v>
      </c>
      <c r="J465" s="66">
        <v>5575034903.5200005</v>
      </c>
      <c r="K465" s="72">
        <v>1687276955.9200001</v>
      </c>
      <c r="L465" s="66">
        <v>17140361871.190001</v>
      </c>
      <c r="M465" s="66">
        <v>24886732291.939999</v>
      </c>
      <c r="N465" s="73">
        <v>-7746370420.75</v>
      </c>
      <c r="O465" s="66">
        <v>37477950936.370003</v>
      </c>
      <c r="P465" s="66">
        <v>1019.15</v>
      </c>
    </row>
    <row r="466" spans="1:16" x14ac:dyDescent="0.2">
      <c r="A466" s="57">
        <v>448</v>
      </c>
      <c r="B466" s="71">
        <v>40586</v>
      </c>
      <c r="C466" s="66">
        <v>1567731150</v>
      </c>
      <c r="D466" s="66">
        <v>2508585778.25</v>
      </c>
      <c r="E466" s="73">
        <v>-940854628.25</v>
      </c>
      <c r="F466" s="66">
        <v>4649401661</v>
      </c>
      <c r="G466" s="66">
        <v>3464269380.8000002</v>
      </c>
      <c r="H466" s="72">
        <v>1185132280.2</v>
      </c>
      <c r="I466" s="66">
        <v>5736913812.3500004</v>
      </c>
      <c r="J466" s="66">
        <v>3745668390.5599999</v>
      </c>
      <c r="K466" s="72">
        <v>1991245421.79</v>
      </c>
      <c r="L466" s="66">
        <v>12393829606.620001</v>
      </c>
      <c r="M466" s="66">
        <v>14629352680.360001</v>
      </c>
      <c r="N466" s="73">
        <v>-2235523073.7399998</v>
      </c>
      <c r="O466" s="66">
        <v>24347876229.970001</v>
      </c>
      <c r="P466" s="66">
        <v>1029.3699999999999</v>
      </c>
    </row>
    <row r="467" spans="1:16" x14ac:dyDescent="0.2">
      <c r="A467" s="57">
        <v>449</v>
      </c>
      <c r="B467" s="71">
        <v>40706</v>
      </c>
      <c r="C467" s="66">
        <v>1276744683.8</v>
      </c>
      <c r="D467" s="66">
        <v>2645841588.5999999</v>
      </c>
      <c r="E467" s="73">
        <v>-1369096904.8</v>
      </c>
      <c r="F467" s="66">
        <v>3982177369.5</v>
      </c>
      <c r="G467" s="66">
        <v>4082632263.5999999</v>
      </c>
      <c r="H467" s="73">
        <v>-100454894.09999999</v>
      </c>
      <c r="I467" s="66">
        <v>8743122259.2000008</v>
      </c>
      <c r="J467" s="66">
        <v>5656406902.9799995</v>
      </c>
      <c r="K467" s="72">
        <v>3086715356.2199998</v>
      </c>
      <c r="L467" s="66">
        <v>11973995932.629999</v>
      </c>
      <c r="M467" s="66">
        <v>13591159489.950001</v>
      </c>
      <c r="N467" s="73">
        <v>-1617163557.3199999</v>
      </c>
      <c r="O467" s="66">
        <v>25976040245.130001</v>
      </c>
      <c r="P467" s="66">
        <v>1030.77</v>
      </c>
    </row>
    <row r="468" spans="1:16" x14ac:dyDescent="0.2">
      <c r="A468" s="57">
        <v>450</v>
      </c>
      <c r="B468" s="71">
        <v>40736</v>
      </c>
      <c r="C468" s="66">
        <v>2175475169</v>
      </c>
      <c r="D468" s="66">
        <v>1971031678.5999999</v>
      </c>
      <c r="E468" s="72">
        <v>204443490.40000001</v>
      </c>
      <c r="F468" s="66">
        <v>4911355277</v>
      </c>
      <c r="G468" s="66">
        <v>4113880983.6500001</v>
      </c>
      <c r="H468" s="72">
        <v>797474293.35000002</v>
      </c>
      <c r="I468" s="66">
        <v>9194310577.7800007</v>
      </c>
      <c r="J468" s="66">
        <v>7899819454.7799997</v>
      </c>
      <c r="K468" s="72">
        <v>1294491123</v>
      </c>
      <c r="L468" s="66">
        <v>15217950976.780001</v>
      </c>
      <c r="M468" s="66">
        <v>17514359883.529999</v>
      </c>
      <c r="N468" s="73">
        <v>-2296408906.75</v>
      </c>
      <c r="O468" s="66">
        <v>31499092000.560001</v>
      </c>
      <c r="P468" s="66">
        <v>1046.73</v>
      </c>
    </row>
    <row r="469" spans="1:16" x14ac:dyDescent="0.2">
      <c r="A469" s="57">
        <v>451</v>
      </c>
      <c r="B469" s="71">
        <v>40767</v>
      </c>
      <c r="C469" s="66">
        <v>2234027485</v>
      </c>
      <c r="D469" s="66">
        <v>3300679310.5999999</v>
      </c>
      <c r="E469" s="73">
        <v>-1066651825.6</v>
      </c>
      <c r="F469" s="66">
        <v>5594068682</v>
      </c>
      <c r="G469" s="66">
        <v>4943039155.3699999</v>
      </c>
      <c r="H469" s="72">
        <v>651029526.63</v>
      </c>
      <c r="I469" s="66">
        <v>6994258295.21</v>
      </c>
      <c r="J469" s="66">
        <v>5095814371.8599997</v>
      </c>
      <c r="K469" s="72">
        <v>1898443923.3499999</v>
      </c>
      <c r="L469" s="66">
        <v>15840252469.559999</v>
      </c>
      <c r="M469" s="66">
        <v>17323074093.939999</v>
      </c>
      <c r="N469" s="73">
        <v>-1482821624.3800001</v>
      </c>
      <c r="O469" s="66">
        <v>30662606931.77</v>
      </c>
      <c r="P469" s="66">
        <v>1043.24</v>
      </c>
    </row>
    <row r="470" spans="1:16" x14ac:dyDescent="0.2">
      <c r="A470" s="57">
        <v>452</v>
      </c>
      <c r="B470" s="71">
        <v>40798</v>
      </c>
      <c r="C470" s="66">
        <v>1425671289</v>
      </c>
      <c r="D470" s="66">
        <v>3120777648.4000001</v>
      </c>
      <c r="E470" s="73">
        <v>-1695106359.4000001</v>
      </c>
      <c r="F470" s="66">
        <v>4617682945</v>
      </c>
      <c r="G470" s="66">
        <v>4055108542.4499998</v>
      </c>
      <c r="H470" s="72">
        <v>562574402.54999995</v>
      </c>
      <c r="I470" s="66">
        <v>3688827585.7600002</v>
      </c>
      <c r="J470" s="66">
        <v>4290974234.3600001</v>
      </c>
      <c r="K470" s="73">
        <v>-602146648.60000002</v>
      </c>
      <c r="L470" s="66">
        <v>12836434376.120001</v>
      </c>
      <c r="M470" s="66">
        <v>11101755770.67</v>
      </c>
      <c r="N470" s="72">
        <v>1734678605.45</v>
      </c>
      <c r="O470" s="66">
        <v>22568616195.880001</v>
      </c>
      <c r="P470" s="66">
        <v>1034</v>
      </c>
    </row>
    <row r="471" spans="1:16" x14ac:dyDescent="0.2">
      <c r="A471" s="57">
        <v>453</v>
      </c>
      <c r="B471" s="65" t="s">
        <v>384</v>
      </c>
      <c r="C471" s="66">
        <v>1094530639</v>
      </c>
      <c r="D471" s="66">
        <v>1498332861</v>
      </c>
      <c r="E471" s="73">
        <v>-403802222</v>
      </c>
      <c r="F471" s="66">
        <v>3559662340.0999999</v>
      </c>
      <c r="G471" s="66">
        <v>3421804691.5999999</v>
      </c>
      <c r="H471" s="72">
        <v>137857648.5</v>
      </c>
      <c r="I471" s="66">
        <v>6604663503.8999996</v>
      </c>
      <c r="J471" s="66">
        <v>8056184431.9899998</v>
      </c>
      <c r="K471" s="73">
        <v>-1451520928.0899999</v>
      </c>
      <c r="L471" s="66">
        <v>12667858174.870001</v>
      </c>
      <c r="M471" s="66">
        <v>10950392673.280001</v>
      </c>
      <c r="N471" s="72">
        <v>1717465501.5899999</v>
      </c>
      <c r="O471" s="66">
        <v>23926714657.869999</v>
      </c>
      <c r="P471" s="66">
        <v>1030.6099999999999</v>
      </c>
    </row>
    <row r="472" spans="1:16" x14ac:dyDescent="0.2">
      <c r="A472" s="57">
        <v>454</v>
      </c>
      <c r="B472" s="65" t="s">
        <v>385</v>
      </c>
      <c r="C472" s="66">
        <v>1021511180</v>
      </c>
      <c r="D472" s="66">
        <v>983855095.5</v>
      </c>
      <c r="E472" s="72">
        <v>37656084.5</v>
      </c>
      <c r="F472" s="66">
        <v>3341586393.98</v>
      </c>
      <c r="G472" s="66">
        <v>3742869256.5</v>
      </c>
      <c r="H472" s="73">
        <v>-401282862.51999998</v>
      </c>
      <c r="I472" s="66">
        <v>4840675107.8900003</v>
      </c>
      <c r="J472" s="66">
        <v>5612426906.8699999</v>
      </c>
      <c r="K472" s="73">
        <v>-771751798.98000002</v>
      </c>
      <c r="L472" s="66">
        <v>13354534942.809999</v>
      </c>
      <c r="M472" s="66">
        <v>12219156365.809999</v>
      </c>
      <c r="N472" s="72">
        <v>1135378577</v>
      </c>
      <c r="O472" s="66">
        <v>22558307624.68</v>
      </c>
      <c r="P472" s="66">
        <v>1023.48</v>
      </c>
    </row>
    <row r="473" spans="1:16" x14ac:dyDescent="0.2">
      <c r="A473" s="57">
        <v>455</v>
      </c>
      <c r="B473" s="65" t="s">
        <v>386</v>
      </c>
      <c r="C473" s="66">
        <v>2323072242</v>
      </c>
      <c r="D473" s="66">
        <v>2421655416.1599998</v>
      </c>
      <c r="E473" s="73">
        <v>-98583174.159999996</v>
      </c>
      <c r="F473" s="66">
        <v>4480195936.6599998</v>
      </c>
      <c r="G473" s="66">
        <v>4536299603.6000004</v>
      </c>
      <c r="H473" s="73">
        <v>-56103666.939999998</v>
      </c>
      <c r="I473" s="66">
        <v>4557483116.9099998</v>
      </c>
      <c r="J473" s="66">
        <v>6688575001.46</v>
      </c>
      <c r="K473" s="73">
        <v>-2131091884.55</v>
      </c>
      <c r="L473" s="66">
        <v>13904196491.49</v>
      </c>
      <c r="M473" s="66">
        <v>11618417765.84</v>
      </c>
      <c r="N473" s="72">
        <v>2285778725.6500001</v>
      </c>
      <c r="O473" s="66">
        <v>25264947787.060001</v>
      </c>
      <c r="P473" s="66">
        <v>1024.1600000000001</v>
      </c>
    </row>
    <row r="474" spans="1:16" x14ac:dyDescent="0.2">
      <c r="A474" s="57">
        <v>456</v>
      </c>
      <c r="B474" s="65" t="s">
        <v>387</v>
      </c>
      <c r="C474" s="66">
        <v>2007387573</v>
      </c>
      <c r="D474" s="66">
        <v>1398867344.5</v>
      </c>
      <c r="E474" s="72">
        <v>608520228.5</v>
      </c>
      <c r="F474" s="66">
        <v>3409802371.7399998</v>
      </c>
      <c r="G474" s="66">
        <v>3255415247.0500002</v>
      </c>
      <c r="H474" s="72">
        <v>154387124.69</v>
      </c>
      <c r="I474" s="66">
        <v>4371677666.1899996</v>
      </c>
      <c r="J474" s="66">
        <v>5021254120.04</v>
      </c>
      <c r="K474" s="73">
        <v>-649576453.85000002</v>
      </c>
      <c r="L474" s="66">
        <v>13847562329.299999</v>
      </c>
      <c r="M474" s="66">
        <v>13960893228.639999</v>
      </c>
      <c r="N474" s="73">
        <v>-113330899.34</v>
      </c>
      <c r="O474" s="66">
        <v>23636429940.23</v>
      </c>
      <c r="P474" s="66">
        <v>1034.06</v>
      </c>
    </row>
    <row r="475" spans="1:16" x14ac:dyDescent="0.2">
      <c r="A475" s="57">
        <v>457</v>
      </c>
      <c r="B475" s="65" t="s">
        <v>388</v>
      </c>
      <c r="C475" s="66">
        <v>1423044073</v>
      </c>
      <c r="D475" s="66">
        <v>2046797086.5</v>
      </c>
      <c r="E475" s="73">
        <v>-623753013.5</v>
      </c>
      <c r="F475" s="66">
        <v>4462200946.1999998</v>
      </c>
      <c r="G475" s="66">
        <v>3629480416.0500002</v>
      </c>
      <c r="H475" s="72">
        <v>832720530.14999998</v>
      </c>
      <c r="I475" s="66">
        <v>3844948030.8899999</v>
      </c>
      <c r="J475" s="66">
        <v>4399052001.4899998</v>
      </c>
      <c r="K475" s="73">
        <v>-554103970.60000002</v>
      </c>
      <c r="L475" s="66">
        <v>10358664486.940001</v>
      </c>
      <c r="M475" s="66">
        <v>10013528032.99</v>
      </c>
      <c r="N475" s="72">
        <v>345136453.94999999</v>
      </c>
      <c r="O475" s="66">
        <v>20088857537.029999</v>
      </c>
      <c r="P475" s="66">
        <v>1033.55</v>
      </c>
    </row>
    <row r="476" spans="1:16" x14ac:dyDescent="0.2">
      <c r="A476" s="57">
        <v>458</v>
      </c>
      <c r="B476" s="65" t="s">
        <v>389</v>
      </c>
      <c r="C476" s="66">
        <v>1828672003</v>
      </c>
      <c r="D476" s="66">
        <v>1777506907.5</v>
      </c>
      <c r="E476" s="72">
        <v>51165095.5</v>
      </c>
      <c r="F476" s="66">
        <v>3164229146.1999998</v>
      </c>
      <c r="G476" s="66">
        <v>2950212451.0999999</v>
      </c>
      <c r="H476" s="72">
        <v>214016695.09999999</v>
      </c>
      <c r="I476" s="66">
        <v>5096188796.5799999</v>
      </c>
      <c r="J476" s="66">
        <v>5704482593.7299995</v>
      </c>
      <c r="K476" s="73">
        <v>-608293797.14999998</v>
      </c>
      <c r="L476" s="66">
        <v>10647522119.870001</v>
      </c>
      <c r="M476" s="66">
        <v>10304410113.32</v>
      </c>
      <c r="N476" s="72">
        <v>343112006.55000001</v>
      </c>
      <c r="O476" s="66">
        <v>20736612065.650002</v>
      </c>
      <c r="P476" s="66">
        <v>1033.29</v>
      </c>
    </row>
    <row r="477" spans="1:16" x14ac:dyDescent="0.2">
      <c r="A477" s="57">
        <v>459</v>
      </c>
      <c r="B477" s="65" t="s">
        <v>390</v>
      </c>
      <c r="C477" s="66">
        <v>2575980117</v>
      </c>
      <c r="D477" s="66">
        <v>1826742458.5</v>
      </c>
      <c r="E477" s="72">
        <v>749237658.5</v>
      </c>
      <c r="F477" s="66">
        <v>3362603023</v>
      </c>
      <c r="G477" s="66">
        <v>2910498932.5999999</v>
      </c>
      <c r="H477" s="72">
        <v>452104090.39999998</v>
      </c>
      <c r="I477" s="66">
        <v>5414617921.8100004</v>
      </c>
      <c r="J477" s="66">
        <v>4562444674.1599998</v>
      </c>
      <c r="K477" s="72">
        <v>852173247.64999998</v>
      </c>
      <c r="L477" s="66">
        <v>10790542819.57</v>
      </c>
      <c r="M477" s="66">
        <v>12844057816.120001</v>
      </c>
      <c r="N477" s="73">
        <v>-2053514996.55</v>
      </c>
      <c r="O477" s="66">
        <v>22143743881.380001</v>
      </c>
      <c r="P477" s="66">
        <v>1043.75</v>
      </c>
    </row>
    <row r="478" spans="1:16" x14ac:dyDescent="0.2">
      <c r="A478" s="57">
        <v>460</v>
      </c>
      <c r="B478" s="65" t="s">
        <v>391</v>
      </c>
      <c r="C478" s="66">
        <v>2183092950</v>
      </c>
      <c r="D478" s="66">
        <v>3108368313.6799998</v>
      </c>
      <c r="E478" s="73">
        <v>-925275363.67999995</v>
      </c>
      <c r="F478" s="66">
        <v>3136824671.8000002</v>
      </c>
      <c r="G478" s="66">
        <v>2963733724.1300001</v>
      </c>
      <c r="H478" s="72">
        <v>173090947.66999999</v>
      </c>
      <c r="I478" s="66">
        <v>3367891473.2800002</v>
      </c>
      <c r="J478" s="66">
        <v>3555383049.0799999</v>
      </c>
      <c r="K478" s="73">
        <v>-187491575.80000001</v>
      </c>
      <c r="L478" s="66">
        <v>10060199035.530001</v>
      </c>
      <c r="M478" s="66">
        <v>9120523043.7199993</v>
      </c>
      <c r="N478" s="72">
        <v>939675991.80999994</v>
      </c>
      <c r="O478" s="66">
        <v>18748008130.610001</v>
      </c>
      <c r="P478" s="66">
        <v>1042.52</v>
      </c>
    </row>
    <row r="479" spans="1:16" x14ac:dyDescent="0.2">
      <c r="A479" s="57">
        <v>461</v>
      </c>
      <c r="B479" s="65" t="s">
        <v>392</v>
      </c>
      <c r="C479" s="66">
        <v>1996010789</v>
      </c>
      <c r="D479" s="66">
        <v>1651145331.8499999</v>
      </c>
      <c r="E479" s="72">
        <v>344865457.14999998</v>
      </c>
      <c r="F479" s="66">
        <v>1830832056.98</v>
      </c>
      <c r="G479" s="66">
        <v>2101442372.53</v>
      </c>
      <c r="H479" s="73">
        <v>-270610315.55000001</v>
      </c>
      <c r="I479" s="66">
        <v>10170102937.290001</v>
      </c>
      <c r="J479" s="66">
        <v>2932775119.79</v>
      </c>
      <c r="K479" s="72">
        <v>7237327817.5</v>
      </c>
      <c r="L479" s="66">
        <v>8812919333.0699997</v>
      </c>
      <c r="M479" s="66">
        <v>16124502292.17</v>
      </c>
      <c r="N479" s="73">
        <v>-7311582959.1000004</v>
      </c>
      <c r="O479" s="66">
        <v>22809865116.34</v>
      </c>
      <c r="P479" s="66">
        <v>1037.3699999999999</v>
      </c>
    </row>
    <row r="480" spans="1:16" x14ac:dyDescent="0.2">
      <c r="A480" s="57">
        <v>462</v>
      </c>
      <c r="B480" s="65" t="s">
        <v>393</v>
      </c>
      <c r="C480" s="66">
        <v>808224256</v>
      </c>
      <c r="D480" s="66">
        <v>729196998.38</v>
      </c>
      <c r="E480" s="72">
        <v>79027257.620000005</v>
      </c>
      <c r="F480" s="66">
        <v>780453281.46000004</v>
      </c>
      <c r="G480" s="66">
        <v>1052061014.84</v>
      </c>
      <c r="H480" s="73">
        <v>-271607733.38</v>
      </c>
      <c r="I480" s="66">
        <v>1933421545</v>
      </c>
      <c r="J480" s="66">
        <v>2052235831.96</v>
      </c>
      <c r="K480" s="73">
        <v>-118814286.95999999</v>
      </c>
      <c r="L480" s="66">
        <v>6379999291.4200001</v>
      </c>
      <c r="M480" s="66">
        <v>6068604528.6999998</v>
      </c>
      <c r="N480" s="72">
        <v>311394762.72000003</v>
      </c>
      <c r="O480" s="66">
        <v>9902098373.8799992</v>
      </c>
      <c r="P480" s="66">
        <v>1032.51</v>
      </c>
    </row>
    <row r="481" spans="1:16" x14ac:dyDescent="0.2">
      <c r="A481" s="57">
        <v>463</v>
      </c>
      <c r="B481" s="65" t="s">
        <v>394</v>
      </c>
      <c r="C481" s="66">
        <v>1067625788</v>
      </c>
      <c r="D481" s="66">
        <v>1353541548</v>
      </c>
      <c r="E481" s="73">
        <v>-285915760</v>
      </c>
      <c r="F481" s="66">
        <v>1495165379.5999999</v>
      </c>
      <c r="G481" s="66">
        <v>1441260275.9000001</v>
      </c>
      <c r="H481" s="72">
        <v>53905103.700000003</v>
      </c>
      <c r="I481" s="66">
        <v>1358160198.74</v>
      </c>
      <c r="J481" s="66">
        <v>1214230773.8399999</v>
      </c>
      <c r="K481" s="72">
        <v>143929424.90000001</v>
      </c>
      <c r="L481" s="66">
        <v>6196201163.5200005</v>
      </c>
      <c r="M481" s="66">
        <v>6108119932.1199999</v>
      </c>
      <c r="N481" s="72">
        <v>88081231.400000006</v>
      </c>
      <c r="O481" s="66">
        <v>10117152529.860001</v>
      </c>
      <c r="P481" s="66">
        <v>1028.3800000000001</v>
      </c>
    </row>
    <row r="482" spans="1:16" x14ac:dyDescent="0.2">
      <c r="A482" s="57">
        <v>464</v>
      </c>
      <c r="B482" s="65" t="s">
        <v>395</v>
      </c>
      <c r="C482" s="66">
        <v>819268849</v>
      </c>
      <c r="D482" s="66">
        <v>1430940774.5</v>
      </c>
      <c r="E482" s="73">
        <v>-611671925.5</v>
      </c>
      <c r="F482" s="66">
        <v>1786568805.5</v>
      </c>
      <c r="G482" s="66">
        <v>1877438522.95</v>
      </c>
      <c r="H482" s="73">
        <v>-90869717.450000003</v>
      </c>
      <c r="I482" s="66">
        <v>1784154749.2</v>
      </c>
      <c r="J482" s="66">
        <v>1750311017.7</v>
      </c>
      <c r="K482" s="72">
        <v>33843731.5</v>
      </c>
      <c r="L482" s="66">
        <v>5317750892.1800003</v>
      </c>
      <c r="M482" s="66">
        <v>4649052980.7299995</v>
      </c>
      <c r="N482" s="72">
        <v>668697911.45000005</v>
      </c>
      <c r="O482" s="66">
        <v>9707743295.8799992</v>
      </c>
      <c r="P482" s="66">
        <v>1028.19</v>
      </c>
    </row>
    <row r="483" spans="1:16" x14ac:dyDescent="0.2">
      <c r="A483" s="57">
        <v>465</v>
      </c>
      <c r="B483" s="65" t="s">
        <v>396</v>
      </c>
      <c r="C483" s="66">
        <v>2206840484</v>
      </c>
      <c r="D483" s="66">
        <v>1404197348.7</v>
      </c>
      <c r="E483" s="72">
        <v>802643135.29999995</v>
      </c>
      <c r="F483" s="66">
        <v>2025258463.0799999</v>
      </c>
      <c r="G483" s="66">
        <v>3221896145.23</v>
      </c>
      <c r="H483" s="73">
        <v>-1196637682.1500001</v>
      </c>
      <c r="I483" s="66">
        <v>2556256553.3600001</v>
      </c>
      <c r="J483" s="66">
        <v>2217997187.6900001</v>
      </c>
      <c r="K483" s="72">
        <v>338259365.67000002</v>
      </c>
      <c r="L483" s="66">
        <v>6576291538.0200005</v>
      </c>
      <c r="M483" s="66">
        <v>6520556356.8400002</v>
      </c>
      <c r="N483" s="72">
        <v>55735181.18</v>
      </c>
      <c r="O483" s="66">
        <v>13364647038.459999</v>
      </c>
      <c r="P483" s="66">
        <v>1023.91</v>
      </c>
    </row>
    <row r="484" spans="1:16" x14ac:dyDescent="0.2">
      <c r="A484" s="57">
        <v>466</v>
      </c>
      <c r="B484" s="65" t="s">
        <v>397</v>
      </c>
      <c r="C484" s="66">
        <v>1875270829</v>
      </c>
      <c r="D484" s="66">
        <v>1881910289.28</v>
      </c>
      <c r="E484" s="73">
        <v>-6639460.2800000003</v>
      </c>
      <c r="F484" s="66">
        <v>509387439</v>
      </c>
      <c r="G484" s="66">
        <v>837033713.13999999</v>
      </c>
      <c r="H484" s="73">
        <v>-327646274.13999999</v>
      </c>
      <c r="I484" s="66">
        <v>1573749463.05</v>
      </c>
      <c r="J484" s="66">
        <v>1048120446.0599999</v>
      </c>
      <c r="K484" s="72">
        <v>525629016.99000001</v>
      </c>
      <c r="L484" s="66">
        <v>4061164087.1399999</v>
      </c>
      <c r="M484" s="66">
        <v>4252507369.71</v>
      </c>
      <c r="N484" s="73">
        <v>-191343282.56999999</v>
      </c>
      <c r="O484" s="66">
        <v>8019571818.1899996</v>
      </c>
      <c r="P484" s="66">
        <v>1025.32</v>
      </c>
    </row>
    <row r="485" spans="1:16" x14ac:dyDescent="0.2">
      <c r="A485" s="57">
        <v>467</v>
      </c>
      <c r="B485" s="71">
        <v>41000</v>
      </c>
      <c r="C485" s="66">
        <v>2532247518</v>
      </c>
      <c r="D485" s="66">
        <v>1930140145.55</v>
      </c>
      <c r="E485" s="72">
        <v>602107372.45000005</v>
      </c>
      <c r="F485" s="66">
        <v>2065055659.5999999</v>
      </c>
      <c r="G485" s="66">
        <v>2222835863.8000002</v>
      </c>
      <c r="H485" s="73">
        <v>-157780204.19999999</v>
      </c>
      <c r="I485" s="66">
        <v>6121127972.0299997</v>
      </c>
      <c r="J485" s="66">
        <v>4751326250.5699997</v>
      </c>
      <c r="K485" s="72">
        <v>1369801721.46</v>
      </c>
      <c r="L485" s="66">
        <v>8640165079.1599998</v>
      </c>
      <c r="M485" s="66">
        <v>10454293968.870001</v>
      </c>
      <c r="N485" s="73">
        <v>-1814128889.71</v>
      </c>
      <c r="O485" s="66">
        <v>19358596228.790001</v>
      </c>
      <c r="P485" s="66">
        <v>1036.21</v>
      </c>
    </row>
    <row r="486" spans="1:16" x14ac:dyDescent="0.2">
      <c r="A486" s="57">
        <v>468</v>
      </c>
      <c r="B486" s="71">
        <v>41030</v>
      </c>
      <c r="C486" s="66">
        <v>3751091239.4000001</v>
      </c>
      <c r="D486" s="66">
        <v>3302540635</v>
      </c>
      <c r="E486" s="72">
        <v>448550604.39999998</v>
      </c>
      <c r="F486" s="66">
        <v>3580447449.7800002</v>
      </c>
      <c r="G486" s="66">
        <v>3309121846.0300002</v>
      </c>
      <c r="H486" s="72">
        <v>271325603.75</v>
      </c>
      <c r="I486" s="66">
        <v>6125256648.9499998</v>
      </c>
      <c r="J486" s="66">
        <v>6812176424.7200003</v>
      </c>
      <c r="K486" s="73">
        <v>-686919775.76999998</v>
      </c>
      <c r="L486" s="66">
        <v>12953117517.209999</v>
      </c>
      <c r="M486" s="66">
        <v>12986073949.59</v>
      </c>
      <c r="N486" s="73">
        <v>-32956432.379999999</v>
      </c>
      <c r="O486" s="66">
        <v>26409912855.34</v>
      </c>
      <c r="P486" s="66">
        <v>1036.8</v>
      </c>
    </row>
    <row r="487" spans="1:16" x14ac:dyDescent="0.2">
      <c r="A487" s="57">
        <v>469</v>
      </c>
      <c r="B487" s="71">
        <v>41061</v>
      </c>
      <c r="C487" s="66">
        <v>1781186678</v>
      </c>
      <c r="D487" s="66">
        <v>1584951292.4000001</v>
      </c>
      <c r="E487" s="72">
        <v>196235385.59999999</v>
      </c>
      <c r="F487" s="66">
        <v>2909884664.5</v>
      </c>
      <c r="G487" s="66">
        <v>2993448544.27</v>
      </c>
      <c r="H487" s="73">
        <v>-83563879.769999996</v>
      </c>
      <c r="I487" s="66">
        <v>4784447877.8000002</v>
      </c>
      <c r="J487" s="66">
        <v>5355104818.9300003</v>
      </c>
      <c r="K487" s="73">
        <v>-570656941.13</v>
      </c>
      <c r="L487" s="66">
        <v>9808792721.6100006</v>
      </c>
      <c r="M487" s="66">
        <v>9350807286.3099995</v>
      </c>
      <c r="N487" s="72">
        <v>457985435.30000001</v>
      </c>
      <c r="O487" s="66">
        <v>19284311941.91</v>
      </c>
      <c r="P487" s="66">
        <v>1036.26</v>
      </c>
    </row>
    <row r="488" spans="1:16" x14ac:dyDescent="0.2">
      <c r="A488" s="57">
        <v>470</v>
      </c>
      <c r="B488" s="71">
        <v>41153</v>
      </c>
      <c r="C488" s="66">
        <v>1558203472</v>
      </c>
      <c r="D488" s="66">
        <v>1430285609.0999999</v>
      </c>
      <c r="E488" s="72">
        <v>127917862.90000001</v>
      </c>
      <c r="F488" s="66">
        <v>3052286201.02</v>
      </c>
      <c r="G488" s="66">
        <v>3235787878.52</v>
      </c>
      <c r="H488" s="73">
        <v>-183501677.5</v>
      </c>
      <c r="I488" s="66">
        <v>5304820222.7399998</v>
      </c>
      <c r="J488" s="66">
        <v>4626926190.7200003</v>
      </c>
      <c r="K488" s="72">
        <v>677894032.01999998</v>
      </c>
      <c r="L488" s="66">
        <v>10484292996.809999</v>
      </c>
      <c r="M488" s="66">
        <v>11106603214.23</v>
      </c>
      <c r="N488" s="73">
        <v>-622310217.41999996</v>
      </c>
      <c r="O488" s="66">
        <v>20399602892.57</v>
      </c>
      <c r="P488" s="66">
        <v>1044.8399999999999</v>
      </c>
    </row>
    <row r="489" spans="1:16" x14ac:dyDescent="0.2">
      <c r="A489" s="57">
        <v>471</v>
      </c>
      <c r="B489" s="71">
        <v>41183</v>
      </c>
      <c r="C489" s="66">
        <v>3410307112</v>
      </c>
      <c r="D489" s="66">
        <v>2101201077</v>
      </c>
      <c r="E489" s="72">
        <v>1309106035</v>
      </c>
      <c r="F489" s="66">
        <v>5063204961</v>
      </c>
      <c r="G489" s="66">
        <v>3434041136.8000002</v>
      </c>
      <c r="H489" s="72">
        <v>1629163824.2</v>
      </c>
      <c r="I489" s="66">
        <v>4478820052.3699999</v>
      </c>
      <c r="J489" s="66">
        <v>6275553754.6499996</v>
      </c>
      <c r="K489" s="73">
        <v>-1796733702.28</v>
      </c>
      <c r="L489" s="66">
        <v>14632868340.59</v>
      </c>
      <c r="M489" s="66">
        <v>15774404497.51</v>
      </c>
      <c r="N489" s="73">
        <v>-1141536156.9200001</v>
      </c>
      <c r="O489" s="66">
        <v>27585200465.959999</v>
      </c>
      <c r="P489" s="66">
        <v>1053.04</v>
      </c>
    </row>
    <row r="490" spans="1:16" x14ac:dyDescent="0.2">
      <c r="A490" s="57">
        <v>472</v>
      </c>
      <c r="B490" s="71">
        <v>41214</v>
      </c>
      <c r="C490" s="66">
        <v>2117251924.8399999</v>
      </c>
      <c r="D490" s="66">
        <v>2360977862.0999999</v>
      </c>
      <c r="E490" s="73">
        <v>-243725937.25999999</v>
      </c>
      <c r="F490" s="66">
        <v>3911298620.5</v>
      </c>
      <c r="G490" s="66">
        <v>3221600079.3499999</v>
      </c>
      <c r="H490" s="72">
        <v>689698541.14999998</v>
      </c>
      <c r="I490" s="66">
        <v>5904393415.4700003</v>
      </c>
      <c r="J490" s="66">
        <v>6153841247.75</v>
      </c>
      <c r="K490" s="73">
        <v>-249447832.28</v>
      </c>
      <c r="L490" s="66">
        <v>13083997457.25</v>
      </c>
      <c r="M490" s="66">
        <v>13280522228.860001</v>
      </c>
      <c r="N490" s="73">
        <v>-196524771.61000001</v>
      </c>
      <c r="O490" s="66">
        <v>25016941418.060001</v>
      </c>
      <c r="P490" s="66">
        <v>1051.6300000000001</v>
      </c>
    </row>
    <row r="491" spans="1:16" x14ac:dyDescent="0.2">
      <c r="A491" s="57">
        <v>473</v>
      </c>
      <c r="B491" s="71">
        <v>41244</v>
      </c>
      <c r="C491" s="66">
        <v>1857514849.3199999</v>
      </c>
      <c r="D491" s="66">
        <v>2031753683.8</v>
      </c>
      <c r="E491" s="73">
        <v>-174238834.47999999</v>
      </c>
      <c r="F491" s="66">
        <v>2988644730.25</v>
      </c>
      <c r="G491" s="66">
        <v>2884946742</v>
      </c>
      <c r="H491" s="72">
        <v>103697988.25</v>
      </c>
      <c r="I491" s="66">
        <v>4477043811.4300003</v>
      </c>
      <c r="J491" s="66">
        <v>5736209979.6499996</v>
      </c>
      <c r="K491" s="73">
        <v>-1259166168.22</v>
      </c>
      <c r="L491" s="66">
        <v>12544477855.33</v>
      </c>
      <c r="M491" s="66">
        <v>11214770840.879999</v>
      </c>
      <c r="N491" s="72">
        <v>1329707014.45</v>
      </c>
      <c r="O491" s="66">
        <v>21867681246.330002</v>
      </c>
      <c r="P491" s="66">
        <v>1052.23</v>
      </c>
    </row>
    <row r="492" spans="1:16" x14ac:dyDescent="0.2">
      <c r="A492" s="57">
        <v>474</v>
      </c>
      <c r="B492" s="65" t="s">
        <v>398</v>
      </c>
      <c r="C492" s="66">
        <v>1664595977</v>
      </c>
      <c r="D492" s="66">
        <v>2036424466</v>
      </c>
      <c r="E492" s="73">
        <v>-371828489</v>
      </c>
      <c r="F492" s="66">
        <v>3030582902.4000001</v>
      </c>
      <c r="G492" s="66">
        <v>3229804361.5700002</v>
      </c>
      <c r="H492" s="73">
        <v>-199221459.16999999</v>
      </c>
      <c r="I492" s="66">
        <v>5863940413.4200001</v>
      </c>
      <c r="J492" s="66">
        <v>6294996623.6000004</v>
      </c>
      <c r="K492" s="73">
        <v>-431056210.18000001</v>
      </c>
      <c r="L492" s="66">
        <v>13278316439.629999</v>
      </c>
      <c r="M492" s="66">
        <v>12276210281.280001</v>
      </c>
      <c r="N492" s="72">
        <v>1002106158.35</v>
      </c>
      <c r="O492" s="66">
        <v>23837435732.450001</v>
      </c>
      <c r="P492" s="66">
        <v>1044.81</v>
      </c>
    </row>
    <row r="493" spans="1:16" x14ac:dyDescent="0.2">
      <c r="A493" s="57">
        <v>475</v>
      </c>
      <c r="B493" s="65" t="s">
        <v>399</v>
      </c>
      <c r="C493" s="66">
        <v>802488581</v>
      </c>
      <c r="D493" s="66">
        <v>1021823998</v>
      </c>
      <c r="E493" s="73">
        <v>-219335417</v>
      </c>
      <c r="F493" s="66">
        <v>2007503247</v>
      </c>
      <c r="G493" s="66">
        <v>2205897568</v>
      </c>
      <c r="H493" s="73">
        <v>-198394321</v>
      </c>
      <c r="I493" s="66">
        <v>2567335206.54</v>
      </c>
      <c r="J493" s="66">
        <v>3148935841.3899999</v>
      </c>
      <c r="K493" s="73">
        <v>-581600634.85000002</v>
      </c>
      <c r="L493" s="66">
        <v>8382406079.6800003</v>
      </c>
      <c r="M493" s="66">
        <v>7383075706.8299999</v>
      </c>
      <c r="N493" s="72">
        <v>999330372.85000002</v>
      </c>
      <c r="O493" s="66">
        <v>13759733114.219999</v>
      </c>
      <c r="P493" s="66">
        <v>1037.01</v>
      </c>
    </row>
    <row r="494" spans="1:16" x14ac:dyDescent="0.2">
      <c r="A494" s="57">
        <v>476</v>
      </c>
      <c r="B494" s="65" t="s">
        <v>400</v>
      </c>
      <c r="C494" s="66">
        <v>1614413444.75</v>
      </c>
      <c r="D494" s="66">
        <v>1697035650.55</v>
      </c>
      <c r="E494" s="73">
        <v>-82622205.799999997</v>
      </c>
      <c r="F494" s="66">
        <v>4727037074.9499998</v>
      </c>
      <c r="G494" s="66">
        <v>3552745814.4899998</v>
      </c>
      <c r="H494" s="72">
        <v>1174291260.46</v>
      </c>
      <c r="I494" s="66">
        <v>6432489450.6199999</v>
      </c>
      <c r="J494" s="66">
        <v>4858735597.3500004</v>
      </c>
      <c r="K494" s="72">
        <v>1573753853.27</v>
      </c>
      <c r="L494" s="66">
        <v>11257009226.27</v>
      </c>
      <c r="M494" s="66">
        <v>13922432134.200001</v>
      </c>
      <c r="N494" s="73">
        <v>-2665422907.9299998</v>
      </c>
      <c r="O494" s="66">
        <v>24030949196.59</v>
      </c>
      <c r="P494" s="66">
        <v>1056.54</v>
      </c>
    </row>
    <row r="495" spans="1:16" x14ac:dyDescent="0.2">
      <c r="A495" s="57">
        <v>477</v>
      </c>
      <c r="B495" s="65" t="s">
        <v>401</v>
      </c>
      <c r="C495" s="66">
        <v>974753500</v>
      </c>
      <c r="D495" s="66">
        <v>2184068241</v>
      </c>
      <c r="E495" s="73">
        <v>-1209314741</v>
      </c>
      <c r="F495" s="66">
        <v>3079256270.25</v>
      </c>
      <c r="G495" s="66">
        <v>3158616304.5</v>
      </c>
      <c r="H495" s="73">
        <v>-79360034.25</v>
      </c>
      <c r="I495" s="66">
        <v>7106699713.1099997</v>
      </c>
      <c r="J495" s="66">
        <v>5224176965.3500004</v>
      </c>
      <c r="K495" s="72">
        <v>1882522747.76</v>
      </c>
      <c r="L495" s="66">
        <v>14432471369.66</v>
      </c>
      <c r="M495" s="66">
        <v>15026319342.17</v>
      </c>
      <c r="N495" s="73">
        <v>-593847972.50999999</v>
      </c>
      <c r="O495" s="66">
        <v>25593180853.02</v>
      </c>
      <c r="P495" s="66">
        <v>1051.6400000000001</v>
      </c>
    </row>
    <row r="496" spans="1:16" x14ac:dyDescent="0.2">
      <c r="A496" s="57">
        <v>478</v>
      </c>
      <c r="B496" s="65" t="s">
        <v>402</v>
      </c>
      <c r="C496" s="66">
        <v>4612691146</v>
      </c>
      <c r="D496" s="66">
        <v>2378493165.73</v>
      </c>
      <c r="E496" s="72">
        <v>2234197980.27</v>
      </c>
      <c r="F496" s="66">
        <v>3265268337.5100002</v>
      </c>
      <c r="G496" s="66">
        <v>2852010309.7600002</v>
      </c>
      <c r="H496" s="72">
        <v>413258027.75</v>
      </c>
      <c r="I496" s="66">
        <v>13449709342.09</v>
      </c>
      <c r="J496" s="66">
        <v>16210738767.17</v>
      </c>
      <c r="K496" s="73">
        <v>-2761029425.0799999</v>
      </c>
      <c r="L496" s="66">
        <v>16055099798.950001</v>
      </c>
      <c r="M496" s="66">
        <v>15941526381.889999</v>
      </c>
      <c r="N496" s="72">
        <v>113573417.06</v>
      </c>
      <c r="O496" s="66">
        <v>37382768624.550003</v>
      </c>
      <c r="P496" s="66">
        <v>1058.94</v>
      </c>
    </row>
    <row r="497" spans="1:16" x14ac:dyDescent="0.2">
      <c r="A497" s="57">
        <v>479</v>
      </c>
      <c r="B497" s="65" t="s">
        <v>403</v>
      </c>
      <c r="C497" s="66">
        <v>2042360138</v>
      </c>
      <c r="D497" s="66">
        <v>1827831479.0999999</v>
      </c>
      <c r="E497" s="72">
        <v>214528658.90000001</v>
      </c>
      <c r="F497" s="66">
        <v>2410311734</v>
      </c>
      <c r="G497" s="66">
        <v>2949588183.8000002</v>
      </c>
      <c r="H497" s="73">
        <v>-539276449.79999995</v>
      </c>
      <c r="I497" s="66">
        <v>7306080457.4499998</v>
      </c>
      <c r="J497" s="66">
        <v>6308530749.3999996</v>
      </c>
      <c r="K497" s="72">
        <v>997549708.04999995</v>
      </c>
      <c r="L497" s="66">
        <v>14604282771.76</v>
      </c>
      <c r="M497" s="66">
        <v>15277084688.91</v>
      </c>
      <c r="N497" s="73">
        <v>-672801917.14999998</v>
      </c>
      <c r="O497" s="66">
        <v>26363035101.209999</v>
      </c>
      <c r="P497" s="66">
        <v>1058.6600000000001</v>
      </c>
    </row>
    <row r="498" spans="1:16" x14ac:dyDescent="0.2">
      <c r="A498" s="57">
        <v>480</v>
      </c>
      <c r="B498" s="65" t="s">
        <v>404</v>
      </c>
      <c r="C498" s="66">
        <v>878178162</v>
      </c>
      <c r="D498" s="66">
        <v>1005700750.5</v>
      </c>
      <c r="E498" s="73">
        <v>-127522588.5</v>
      </c>
      <c r="F498" s="66">
        <v>1441715091</v>
      </c>
      <c r="G498" s="66">
        <v>1283660554.3</v>
      </c>
      <c r="H498" s="72">
        <v>158054536.69999999</v>
      </c>
      <c r="I498" s="66">
        <v>1753895153.52</v>
      </c>
      <c r="J498" s="66">
        <v>1936807845.6700001</v>
      </c>
      <c r="K498" s="73">
        <v>-182912692.15000001</v>
      </c>
      <c r="L498" s="66">
        <v>11323676614.24</v>
      </c>
      <c r="M498" s="66">
        <v>11171295870.290001</v>
      </c>
      <c r="N498" s="72">
        <v>152380743.94999999</v>
      </c>
      <c r="O498" s="66">
        <v>15397465020.76</v>
      </c>
      <c r="P498" s="66">
        <v>1062.55</v>
      </c>
    </row>
    <row r="499" spans="1:16" x14ac:dyDescent="0.2">
      <c r="A499" s="57">
        <v>481</v>
      </c>
      <c r="B499" s="65" t="s">
        <v>405</v>
      </c>
      <c r="C499" s="66">
        <v>2059660377.6099999</v>
      </c>
      <c r="D499" s="66">
        <v>1904781115.3</v>
      </c>
      <c r="E499" s="72">
        <v>154879262.31</v>
      </c>
      <c r="F499" s="66">
        <v>3007839522.5</v>
      </c>
      <c r="G499" s="66">
        <v>2628415634</v>
      </c>
      <c r="H499" s="72">
        <v>379423888.5</v>
      </c>
      <c r="I499" s="66">
        <v>4689691880.21</v>
      </c>
      <c r="J499" s="66">
        <v>4132789036.1199999</v>
      </c>
      <c r="K499" s="72">
        <v>556902844.09000003</v>
      </c>
      <c r="L499" s="66">
        <v>14467156129.469999</v>
      </c>
      <c r="M499" s="66">
        <v>15558362124.370001</v>
      </c>
      <c r="N499" s="73">
        <v>-1091205994.9000001</v>
      </c>
      <c r="O499" s="66">
        <v>24224347909.790001</v>
      </c>
      <c r="P499" s="66">
        <v>1063.08</v>
      </c>
    </row>
    <row r="500" spans="1:16" x14ac:dyDescent="0.2">
      <c r="A500" s="57">
        <v>482</v>
      </c>
      <c r="B500" s="65" t="s">
        <v>406</v>
      </c>
      <c r="C500" s="66">
        <v>868487609.30999994</v>
      </c>
      <c r="D500" s="66">
        <v>1809960576.5</v>
      </c>
      <c r="E500" s="73">
        <v>-941472967.19000006</v>
      </c>
      <c r="F500" s="66">
        <v>2675408548.8000002</v>
      </c>
      <c r="G500" s="66">
        <v>3288359611.4499998</v>
      </c>
      <c r="H500" s="73">
        <v>-612951062.64999998</v>
      </c>
      <c r="I500" s="66">
        <v>4193087500</v>
      </c>
      <c r="J500" s="66">
        <v>4026741207.8499999</v>
      </c>
      <c r="K500" s="72">
        <v>166346292.15000001</v>
      </c>
      <c r="L500" s="66">
        <v>12012786388.969999</v>
      </c>
      <c r="M500" s="66">
        <v>10624708651.280001</v>
      </c>
      <c r="N500" s="72">
        <v>1388077737.6900001</v>
      </c>
      <c r="O500" s="66">
        <v>19749770047.080002</v>
      </c>
      <c r="P500" s="66">
        <v>1056.01</v>
      </c>
    </row>
    <row r="501" spans="1:16" x14ac:dyDescent="0.2">
      <c r="A501" s="57">
        <v>483</v>
      </c>
      <c r="B501" s="65" t="s">
        <v>407</v>
      </c>
      <c r="C501" s="66">
        <v>1536679834</v>
      </c>
      <c r="D501" s="66">
        <v>1827893657.3</v>
      </c>
      <c r="E501" s="73">
        <v>-291213823.30000001</v>
      </c>
      <c r="F501" s="66">
        <v>3533373592</v>
      </c>
      <c r="G501" s="66">
        <v>2745812602.3499999</v>
      </c>
      <c r="H501" s="72">
        <v>787560989.64999998</v>
      </c>
      <c r="I501" s="66">
        <v>8034433766.5100002</v>
      </c>
      <c r="J501" s="66">
        <v>7537567961.6099997</v>
      </c>
      <c r="K501" s="72">
        <v>496865804.89999998</v>
      </c>
      <c r="L501" s="66">
        <v>12006073594.17</v>
      </c>
      <c r="M501" s="66">
        <v>12999286565.42</v>
      </c>
      <c r="N501" s="73">
        <v>-993212971.25</v>
      </c>
      <c r="O501" s="66">
        <v>25110560786.68</v>
      </c>
      <c r="P501" s="66">
        <v>1068.54</v>
      </c>
    </row>
    <row r="502" spans="1:16" x14ac:dyDescent="0.2">
      <c r="A502" s="57">
        <v>484</v>
      </c>
      <c r="B502" s="65" t="s">
        <v>408</v>
      </c>
      <c r="C502" s="66">
        <v>2120246932</v>
      </c>
      <c r="D502" s="66">
        <v>2019909411.3</v>
      </c>
      <c r="E502" s="72">
        <v>100337520.7</v>
      </c>
      <c r="F502" s="66">
        <v>4025906817.25</v>
      </c>
      <c r="G502" s="66">
        <v>4531294798.3800001</v>
      </c>
      <c r="H502" s="73">
        <v>-505387981.13</v>
      </c>
      <c r="I502" s="66">
        <v>8569367105.3199997</v>
      </c>
      <c r="J502" s="66">
        <v>4332954045.3999996</v>
      </c>
      <c r="K502" s="72">
        <v>4236413059.9200001</v>
      </c>
      <c r="L502" s="66">
        <v>13017763693.290001</v>
      </c>
      <c r="M502" s="66">
        <v>16849126292.780001</v>
      </c>
      <c r="N502" s="73">
        <v>-3831362599.4899998</v>
      </c>
      <c r="O502" s="66">
        <v>27733284547.860001</v>
      </c>
      <c r="P502" s="66">
        <v>1076.29</v>
      </c>
    </row>
    <row r="503" spans="1:16" x14ac:dyDescent="0.2">
      <c r="A503" s="57">
        <v>485</v>
      </c>
      <c r="B503" s="65" t="s">
        <v>409</v>
      </c>
      <c r="C503" s="66">
        <v>1428548399</v>
      </c>
      <c r="D503" s="66">
        <v>1738841647.0999999</v>
      </c>
      <c r="E503" s="73">
        <v>-310293248.10000002</v>
      </c>
      <c r="F503" s="66">
        <v>2753166050.8000002</v>
      </c>
      <c r="G503" s="66">
        <v>2755230319.3000002</v>
      </c>
      <c r="H503" s="73">
        <v>-2064268.5</v>
      </c>
      <c r="I503" s="66">
        <v>7387416471.8599997</v>
      </c>
      <c r="J503" s="66">
        <v>7227979591.8400002</v>
      </c>
      <c r="K503" s="72">
        <v>159436880.02000001</v>
      </c>
      <c r="L503" s="66">
        <v>17105436749.15</v>
      </c>
      <c r="M503" s="66">
        <v>16952516112.57</v>
      </c>
      <c r="N503" s="72">
        <v>152920636.58000001</v>
      </c>
      <c r="O503" s="66">
        <v>28674567670.810001</v>
      </c>
      <c r="P503" s="66">
        <v>1074.71</v>
      </c>
    </row>
    <row r="504" spans="1:16" x14ac:dyDescent="0.2">
      <c r="A504" s="57">
        <v>486</v>
      </c>
      <c r="B504" s="65" t="s">
        <v>410</v>
      </c>
      <c r="C504" s="66">
        <v>1752603436</v>
      </c>
      <c r="D504" s="66">
        <v>1650252830.3499999</v>
      </c>
      <c r="E504" s="72">
        <v>102350605.65000001</v>
      </c>
      <c r="F504" s="66">
        <v>3380960351</v>
      </c>
      <c r="G504" s="66">
        <v>3192873912.8499999</v>
      </c>
      <c r="H504" s="72">
        <v>188086438.15000001</v>
      </c>
      <c r="I504" s="66">
        <v>7459109625.1499996</v>
      </c>
      <c r="J504" s="66">
        <v>8082630286.8199997</v>
      </c>
      <c r="K504" s="73">
        <v>-623520661.66999996</v>
      </c>
      <c r="L504" s="66">
        <v>13345961869.98</v>
      </c>
      <c r="M504" s="66">
        <v>13012878252.110001</v>
      </c>
      <c r="N504" s="72">
        <v>333083617.87</v>
      </c>
      <c r="O504" s="66">
        <v>25938635282.130001</v>
      </c>
      <c r="P504" s="66">
        <v>1083.97</v>
      </c>
    </row>
    <row r="505" spans="1:16" x14ac:dyDescent="0.2">
      <c r="A505" s="57">
        <v>487</v>
      </c>
      <c r="B505" s="71">
        <v>40910</v>
      </c>
      <c r="C505" s="66">
        <v>1338823881</v>
      </c>
      <c r="D505" s="66">
        <v>1721072362</v>
      </c>
      <c r="E505" s="73">
        <v>-382248481</v>
      </c>
      <c r="F505" s="66">
        <v>3376092939.4400001</v>
      </c>
      <c r="G505" s="66">
        <v>2956753895.1199999</v>
      </c>
      <c r="H505" s="72">
        <v>419339044.31999999</v>
      </c>
      <c r="I505" s="66">
        <v>5856587249.1700001</v>
      </c>
      <c r="J505" s="66">
        <v>5643313889.6199999</v>
      </c>
      <c r="K505" s="72">
        <v>213273359.55000001</v>
      </c>
      <c r="L505" s="66">
        <v>12901440499.77</v>
      </c>
      <c r="M505" s="66">
        <v>13151804422.639999</v>
      </c>
      <c r="N505" s="73">
        <v>-250363922.87</v>
      </c>
      <c r="O505" s="66">
        <v>23472944569.380001</v>
      </c>
      <c r="P505" s="66">
        <v>1086.3599999999999</v>
      </c>
    </row>
    <row r="506" spans="1:16" x14ac:dyDescent="0.2">
      <c r="A506" s="57">
        <v>488</v>
      </c>
      <c r="B506" s="71">
        <v>40941</v>
      </c>
      <c r="C506" s="66">
        <v>2015630821</v>
      </c>
      <c r="D506" s="66">
        <v>2244918385.6999998</v>
      </c>
      <c r="E506" s="73">
        <v>-229287564.69999999</v>
      </c>
      <c r="F506" s="66">
        <v>4212450723.5</v>
      </c>
      <c r="G506" s="66">
        <v>4585436912.1199999</v>
      </c>
      <c r="H506" s="73">
        <v>-372986188.62</v>
      </c>
      <c r="I506" s="66">
        <v>10213033640.530001</v>
      </c>
      <c r="J506" s="66">
        <v>5260906316.6400003</v>
      </c>
      <c r="K506" s="72">
        <v>4952127323.8900003</v>
      </c>
      <c r="L506" s="66">
        <v>15407648607.73</v>
      </c>
      <c r="M506" s="66">
        <v>19757502178.299999</v>
      </c>
      <c r="N506" s="73">
        <v>-4349853570.5699997</v>
      </c>
      <c r="O506" s="66">
        <v>31848763792.759998</v>
      </c>
      <c r="P506" s="66">
        <v>1091.67</v>
      </c>
    </row>
    <row r="507" spans="1:16" x14ac:dyDescent="0.2">
      <c r="A507" s="57">
        <v>489</v>
      </c>
      <c r="B507" s="71">
        <v>40970</v>
      </c>
      <c r="C507" s="66">
        <v>1953493323</v>
      </c>
      <c r="D507" s="66">
        <v>2351654414.3000002</v>
      </c>
      <c r="E507" s="73">
        <v>-398161091.30000001</v>
      </c>
      <c r="F507" s="66">
        <v>3426741006.5999999</v>
      </c>
      <c r="G507" s="66">
        <v>4632461923.8000002</v>
      </c>
      <c r="H507" s="73">
        <v>-1205720917.2</v>
      </c>
      <c r="I507" s="66">
        <v>7751319275.3299999</v>
      </c>
      <c r="J507" s="66">
        <v>4820883484.6700001</v>
      </c>
      <c r="K507" s="72">
        <v>2930435790.6599998</v>
      </c>
      <c r="L507" s="66">
        <v>12956466273.969999</v>
      </c>
      <c r="M507" s="66">
        <v>14283020056.129999</v>
      </c>
      <c r="N507" s="73">
        <v>-1326553782.1600001</v>
      </c>
      <c r="O507" s="66">
        <v>26088019878.900002</v>
      </c>
      <c r="P507" s="66">
        <v>1098.95</v>
      </c>
    </row>
    <row r="508" spans="1:16" x14ac:dyDescent="0.2">
      <c r="A508" s="57">
        <v>490</v>
      </c>
      <c r="B508" s="71">
        <v>41062</v>
      </c>
      <c r="C508" s="66">
        <v>1391439937</v>
      </c>
      <c r="D508" s="66">
        <v>1908222875.2</v>
      </c>
      <c r="E508" s="73">
        <v>-516782938.19999999</v>
      </c>
      <c r="F508" s="66">
        <v>3451264204.8000002</v>
      </c>
      <c r="G508" s="66">
        <v>3971264497.5300002</v>
      </c>
      <c r="H508" s="73">
        <v>-520000292.73000002</v>
      </c>
      <c r="I508" s="66">
        <v>8485572733.0299997</v>
      </c>
      <c r="J508" s="66">
        <v>6275433697.6000004</v>
      </c>
      <c r="K508" s="72">
        <v>2210139035.4299998</v>
      </c>
      <c r="L508" s="66">
        <v>14690442933.950001</v>
      </c>
      <c r="M508" s="66">
        <v>15863798738.450001</v>
      </c>
      <c r="N508" s="73">
        <v>-1173355804.5</v>
      </c>
      <c r="O508" s="66">
        <v>28018719808.779999</v>
      </c>
      <c r="P508" s="66">
        <v>1094.01</v>
      </c>
    </row>
    <row r="509" spans="1:16" x14ac:dyDescent="0.2">
      <c r="A509" s="57">
        <v>491</v>
      </c>
      <c r="B509" s="71">
        <v>41092</v>
      </c>
      <c r="C509" s="66">
        <v>1368743499</v>
      </c>
      <c r="D509" s="66">
        <v>2106801899.47</v>
      </c>
      <c r="E509" s="73">
        <v>-738058400.47000003</v>
      </c>
      <c r="F509" s="66">
        <v>4322601882.6400003</v>
      </c>
      <c r="G509" s="66">
        <v>4329189987.1400003</v>
      </c>
      <c r="H509" s="73">
        <v>-6588104.5</v>
      </c>
      <c r="I509" s="66">
        <v>9881054722.8500004</v>
      </c>
      <c r="J509" s="66">
        <v>7577447667.0299997</v>
      </c>
      <c r="K509" s="72">
        <v>2303607055.8200002</v>
      </c>
      <c r="L509" s="66">
        <v>14828672279.540001</v>
      </c>
      <c r="M509" s="66">
        <v>16387632830.389999</v>
      </c>
      <c r="N509" s="73">
        <v>-1558960550.8499999</v>
      </c>
      <c r="O509" s="66">
        <v>30401072384.029999</v>
      </c>
      <c r="P509" s="66">
        <v>1101.1199999999999</v>
      </c>
    </row>
    <row r="510" spans="1:16" x14ac:dyDescent="0.2">
      <c r="A510" s="57">
        <v>492</v>
      </c>
      <c r="B510" s="71">
        <v>41123</v>
      </c>
      <c r="C510" s="66">
        <v>3146654984</v>
      </c>
      <c r="D510" s="66">
        <v>3385993655</v>
      </c>
      <c r="E510" s="73">
        <v>-239338671</v>
      </c>
      <c r="F510" s="66">
        <v>7281294996.25</v>
      </c>
      <c r="G510" s="66">
        <v>5312423150.4499998</v>
      </c>
      <c r="H510" s="72">
        <v>1968871845.8</v>
      </c>
      <c r="I510" s="66">
        <v>11921104112.23</v>
      </c>
      <c r="J510" s="66">
        <v>6471850325.3599997</v>
      </c>
      <c r="K510" s="72">
        <v>5449253786.8699999</v>
      </c>
      <c r="L510" s="66">
        <v>23019876177.110001</v>
      </c>
      <c r="M510" s="66">
        <v>30198663138.779999</v>
      </c>
      <c r="N510" s="73">
        <v>-7178786961.6700001</v>
      </c>
      <c r="O510" s="66">
        <v>45368930269.589996</v>
      </c>
      <c r="P510" s="66">
        <v>1116.08</v>
      </c>
    </row>
    <row r="511" spans="1:16" x14ac:dyDescent="0.2">
      <c r="A511" s="57">
        <v>493</v>
      </c>
      <c r="B511" s="71">
        <v>41154</v>
      </c>
      <c r="C511" s="66">
        <v>2761824063</v>
      </c>
      <c r="D511" s="66">
        <v>2928609646.8499999</v>
      </c>
      <c r="E511" s="73">
        <v>-166785583.84999999</v>
      </c>
      <c r="F511" s="66">
        <v>7493912706.7600002</v>
      </c>
      <c r="G511" s="66">
        <v>6324793080.5</v>
      </c>
      <c r="H511" s="72">
        <v>1169119626.26</v>
      </c>
      <c r="I511" s="66">
        <v>11319987750.129999</v>
      </c>
      <c r="J511" s="66">
        <v>9985533546.2800007</v>
      </c>
      <c r="K511" s="72">
        <v>1334454203.8499999</v>
      </c>
      <c r="L511" s="66">
        <v>21475197525.779999</v>
      </c>
      <c r="M511" s="66">
        <v>23811985772.040001</v>
      </c>
      <c r="N511" s="73">
        <v>-2336788246.2600002</v>
      </c>
      <c r="O511" s="66">
        <v>43050922045.669998</v>
      </c>
      <c r="P511" s="66">
        <v>1117.17</v>
      </c>
    </row>
    <row r="512" spans="1:16" x14ac:dyDescent="0.2">
      <c r="A512" s="57">
        <v>494</v>
      </c>
      <c r="B512" s="71">
        <v>41184</v>
      </c>
      <c r="C512" s="66">
        <v>2012121661</v>
      </c>
      <c r="D512" s="66">
        <v>3094040939.1999998</v>
      </c>
      <c r="E512" s="73">
        <v>-1081919278.2</v>
      </c>
      <c r="F512" s="66">
        <v>4027846663.5</v>
      </c>
      <c r="G512" s="66">
        <v>4590832814.5</v>
      </c>
      <c r="H512" s="73">
        <v>-562986151</v>
      </c>
      <c r="I512" s="66">
        <v>8296435964.8100004</v>
      </c>
      <c r="J512" s="66">
        <v>6646850587.4899998</v>
      </c>
      <c r="K512" s="72">
        <v>1649585377.3199999</v>
      </c>
      <c r="L512" s="66">
        <v>13900121403.6</v>
      </c>
      <c r="M512" s="66">
        <v>13904801351.719999</v>
      </c>
      <c r="N512" s="73">
        <v>-4679948.12</v>
      </c>
      <c r="O512" s="66">
        <v>28236525692.91</v>
      </c>
      <c r="P512" s="66">
        <v>1112.9100000000001</v>
      </c>
    </row>
    <row r="513" spans="1:16" x14ac:dyDescent="0.2">
      <c r="A513" s="57">
        <v>495</v>
      </c>
      <c r="B513" s="65" t="s">
        <v>411</v>
      </c>
      <c r="C513" s="66">
        <v>2175643592</v>
      </c>
      <c r="D513" s="66">
        <v>2232638268.1199999</v>
      </c>
      <c r="E513" s="73">
        <v>-56994676.119999997</v>
      </c>
      <c r="F513" s="66">
        <v>5160406713.75</v>
      </c>
      <c r="G513" s="66">
        <v>4685253443.9499998</v>
      </c>
      <c r="H513" s="72">
        <v>475153269.80000001</v>
      </c>
      <c r="I513" s="66">
        <v>5675673519.5799999</v>
      </c>
      <c r="J513" s="66">
        <v>5795353429.96</v>
      </c>
      <c r="K513" s="73">
        <v>-119679910.38</v>
      </c>
      <c r="L513" s="66">
        <v>14839077067.59</v>
      </c>
      <c r="M513" s="66">
        <v>15137555750.889999</v>
      </c>
      <c r="N513" s="73">
        <v>-298478683.30000001</v>
      </c>
      <c r="O513" s="66">
        <v>27850800892.919998</v>
      </c>
      <c r="P513" s="66">
        <v>1117.4000000000001</v>
      </c>
    </row>
    <row r="514" spans="1:16" x14ac:dyDescent="0.2">
      <c r="A514" s="57">
        <v>496</v>
      </c>
      <c r="B514" s="65" t="s">
        <v>412</v>
      </c>
      <c r="C514" s="66">
        <v>2628602628</v>
      </c>
      <c r="D514" s="66">
        <v>3843184668.2600002</v>
      </c>
      <c r="E514" s="73">
        <v>-1214582040.26</v>
      </c>
      <c r="F514" s="66">
        <v>6098487047.5</v>
      </c>
      <c r="G514" s="66">
        <v>7001455046.25</v>
      </c>
      <c r="H514" s="73">
        <v>-902967998.75</v>
      </c>
      <c r="I514" s="66">
        <v>11554641115.85</v>
      </c>
      <c r="J514" s="66">
        <v>8437553548.0500002</v>
      </c>
      <c r="K514" s="72">
        <v>3117087567.8000002</v>
      </c>
      <c r="L514" s="66">
        <v>21683230970.23</v>
      </c>
      <c r="M514" s="66">
        <v>22682768499.02</v>
      </c>
      <c r="N514" s="73">
        <v>-999537528.78999996</v>
      </c>
      <c r="O514" s="66">
        <v>41964961761.580002</v>
      </c>
      <c r="P514" s="66">
        <v>1106.4100000000001</v>
      </c>
    </row>
    <row r="515" spans="1:16" x14ac:dyDescent="0.2">
      <c r="A515" s="57">
        <v>497</v>
      </c>
      <c r="B515" s="65" t="s">
        <v>413</v>
      </c>
      <c r="C515" s="66">
        <v>3201636615.5</v>
      </c>
      <c r="D515" s="66">
        <v>2996761349.3499999</v>
      </c>
      <c r="E515" s="72">
        <v>204875266.15000001</v>
      </c>
      <c r="F515" s="66">
        <v>6049138238</v>
      </c>
      <c r="G515" s="66">
        <v>5120897081.1000004</v>
      </c>
      <c r="H515" s="72">
        <v>928241156.89999998</v>
      </c>
      <c r="I515" s="66">
        <v>9593765397.0100002</v>
      </c>
      <c r="J515" s="66">
        <v>8542768295.7799997</v>
      </c>
      <c r="K515" s="72">
        <v>1050997101.23</v>
      </c>
      <c r="L515" s="66">
        <v>19173633614.82</v>
      </c>
      <c r="M515" s="66">
        <v>21357747139.099998</v>
      </c>
      <c r="N515" s="73">
        <v>-2184113524.2800002</v>
      </c>
      <c r="O515" s="66">
        <v>38018173865.330002</v>
      </c>
      <c r="P515" s="66">
        <v>1126.48</v>
      </c>
    </row>
    <row r="516" spans="1:16" x14ac:dyDescent="0.2">
      <c r="A516" s="57">
        <v>498</v>
      </c>
      <c r="B516" s="65" t="s">
        <v>414</v>
      </c>
      <c r="C516" s="66">
        <v>1264677363</v>
      </c>
      <c r="D516" s="66">
        <v>2741938740.0500002</v>
      </c>
      <c r="E516" s="73">
        <v>-1477261377.05</v>
      </c>
      <c r="F516" s="66">
        <v>4902621702.3500004</v>
      </c>
      <c r="G516" s="66">
        <v>4776054640.7799997</v>
      </c>
      <c r="H516" s="72">
        <v>126567061.56999999</v>
      </c>
      <c r="I516" s="66">
        <v>8009565654.0900002</v>
      </c>
      <c r="J516" s="66">
        <v>7267670491.6300001</v>
      </c>
      <c r="K516" s="72">
        <v>741895162.46000004</v>
      </c>
      <c r="L516" s="66">
        <v>16056457366.809999</v>
      </c>
      <c r="M516" s="66">
        <v>15447658213.790001</v>
      </c>
      <c r="N516" s="72">
        <v>608799153.01999998</v>
      </c>
      <c r="O516" s="66">
        <v>30233322086.25</v>
      </c>
      <c r="P516" s="66">
        <v>1120.25</v>
      </c>
    </row>
    <row r="517" spans="1:16" x14ac:dyDescent="0.2">
      <c r="A517" s="57">
        <v>499</v>
      </c>
      <c r="B517" s="65" t="s">
        <v>415</v>
      </c>
      <c r="C517" s="66">
        <v>2025469534.75</v>
      </c>
      <c r="D517" s="66">
        <v>2405595484</v>
      </c>
      <c r="E517" s="73">
        <v>-380125949.25</v>
      </c>
      <c r="F517" s="66">
        <v>6224502433.4799995</v>
      </c>
      <c r="G517" s="66">
        <v>6861281629.3000002</v>
      </c>
      <c r="H517" s="73">
        <v>-636779195.82000005</v>
      </c>
      <c r="I517" s="66">
        <v>11689281415.27</v>
      </c>
      <c r="J517" s="66">
        <v>5780254900.8000002</v>
      </c>
      <c r="K517" s="72">
        <v>5909026514.4700003</v>
      </c>
      <c r="L517" s="66">
        <v>19832616487.610001</v>
      </c>
      <c r="M517" s="66">
        <v>24724737857.009998</v>
      </c>
      <c r="N517" s="73">
        <v>-4892121369.3999996</v>
      </c>
      <c r="O517" s="66">
        <v>39771869871.110001</v>
      </c>
      <c r="P517" s="66">
        <v>1129.93</v>
      </c>
    </row>
    <row r="518" spans="1:16" x14ac:dyDescent="0.2">
      <c r="A518" s="57">
        <v>500</v>
      </c>
      <c r="B518" s="65" t="s">
        <v>416</v>
      </c>
      <c r="C518" s="66">
        <v>1753941551</v>
      </c>
      <c r="D518" s="66">
        <v>3005436417</v>
      </c>
      <c r="E518" s="73">
        <v>-1251494866</v>
      </c>
      <c r="F518" s="66">
        <v>5375365780</v>
      </c>
      <c r="G518" s="66">
        <v>5877849156.5500002</v>
      </c>
      <c r="H518" s="73">
        <v>-502483376.55000001</v>
      </c>
      <c r="I518" s="66">
        <v>9274208045.3099995</v>
      </c>
      <c r="J518" s="66">
        <v>7199841559.1999998</v>
      </c>
      <c r="K518" s="72">
        <v>2074366486.1099999</v>
      </c>
      <c r="L518" s="66">
        <v>20953319059.150002</v>
      </c>
      <c r="M518" s="66">
        <v>21273707302.709999</v>
      </c>
      <c r="N518" s="73">
        <v>-320388243.56</v>
      </c>
      <c r="O518" s="66">
        <v>37356834435.459999</v>
      </c>
      <c r="P518" s="66">
        <v>1135.92</v>
      </c>
    </row>
    <row r="519" spans="1:16" x14ac:dyDescent="0.2">
      <c r="A519" s="57">
        <v>501</v>
      </c>
      <c r="B519" s="65" t="s">
        <v>417</v>
      </c>
      <c r="C519" s="66">
        <v>1648038204.25</v>
      </c>
      <c r="D519" s="66">
        <v>2390212320.0500002</v>
      </c>
      <c r="E519" s="73">
        <v>-742174115.79999995</v>
      </c>
      <c r="F519" s="66">
        <v>5417240871</v>
      </c>
      <c r="G519" s="66">
        <v>6530088212.3599997</v>
      </c>
      <c r="H519" s="73">
        <v>-1112847341.3599999</v>
      </c>
      <c r="I519" s="66">
        <v>8939670533.5400009</v>
      </c>
      <c r="J519" s="66">
        <v>5467236944.96</v>
      </c>
      <c r="K519" s="72">
        <v>3472433588.5799999</v>
      </c>
      <c r="L519" s="66">
        <v>19325548153.150002</v>
      </c>
      <c r="M519" s="66">
        <v>20942960284.57</v>
      </c>
      <c r="N519" s="73">
        <v>-1617412131.4200001</v>
      </c>
      <c r="O519" s="66">
        <v>35330497761.940002</v>
      </c>
      <c r="P519" s="66">
        <v>1140.3900000000001</v>
      </c>
    </row>
    <row r="520" spans="1:16" x14ac:dyDescent="0.2">
      <c r="A520" s="57">
        <v>502</v>
      </c>
      <c r="B520" s="65" t="s">
        <v>418</v>
      </c>
      <c r="C520" s="66">
        <v>1919288136.5</v>
      </c>
      <c r="D520" s="66">
        <v>4017645786.3499999</v>
      </c>
      <c r="E520" s="73">
        <v>-2098357649.8499999</v>
      </c>
      <c r="F520" s="66">
        <v>4635854698</v>
      </c>
      <c r="G520" s="66">
        <v>5179076785</v>
      </c>
      <c r="H520" s="73">
        <v>-543222087</v>
      </c>
      <c r="I520" s="66">
        <v>9043750867.9300003</v>
      </c>
      <c r="J520" s="66">
        <v>7733191287.0100002</v>
      </c>
      <c r="K520" s="72">
        <v>1310559580.9200001</v>
      </c>
      <c r="L520" s="66">
        <v>24023696207.790001</v>
      </c>
      <c r="M520" s="66">
        <v>22692676051.860001</v>
      </c>
      <c r="N520" s="72">
        <v>1331020155.9300001</v>
      </c>
      <c r="O520" s="66">
        <v>39622589910.220001</v>
      </c>
      <c r="P520" s="66">
        <v>1137.82</v>
      </c>
    </row>
    <row r="521" spans="1:16" x14ac:dyDescent="0.2">
      <c r="A521" s="57">
        <v>503</v>
      </c>
      <c r="B521" s="65" t="s">
        <v>419</v>
      </c>
      <c r="C521" s="66">
        <v>1453506222</v>
      </c>
      <c r="D521" s="66">
        <v>3941820410.4000001</v>
      </c>
      <c r="E521" s="73">
        <v>-2488314188.4000001</v>
      </c>
      <c r="F521" s="66">
        <v>5865117435</v>
      </c>
      <c r="G521" s="66">
        <v>4870538698.25</v>
      </c>
      <c r="H521" s="72">
        <v>994578736.75</v>
      </c>
      <c r="I521" s="66">
        <v>10114826665.299999</v>
      </c>
      <c r="J521" s="66">
        <v>8894998849.3899994</v>
      </c>
      <c r="K521" s="72">
        <v>1219827815.9100001</v>
      </c>
      <c r="L521" s="66">
        <v>18470596381.32</v>
      </c>
      <c r="M521" s="66">
        <v>18196688745.580002</v>
      </c>
      <c r="N521" s="72">
        <v>273907635.74000001</v>
      </c>
      <c r="O521" s="66">
        <v>35904046703.620003</v>
      </c>
      <c r="P521" s="66">
        <v>1140.07</v>
      </c>
    </row>
    <row r="522" spans="1:16" x14ac:dyDescent="0.2">
      <c r="A522" s="57">
        <v>504</v>
      </c>
      <c r="B522" s="65" t="s">
        <v>420</v>
      </c>
      <c r="C522" s="66">
        <v>2273742631</v>
      </c>
      <c r="D522" s="66">
        <v>1743973608</v>
      </c>
      <c r="E522" s="72">
        <v>529769023</v>
      </c>
      <c r="F522" s="66">
        <v>4361418718.5</v>
      </c>
      <c r="G522" s="66">
        <v>4551824005.3999996</v>
      </c>
      <c r="H522" s="73">
        <v>-190405286.90000001</v>
      </c>
      <c r="I522" s="66">
        <v>9872795056.6700001</v>
      </c>
      <c r="J522" s="66">
        <v>7550704158.1599998</v>
      </c>
      <c r="K522" s="72">
        <v>2322090898.5100002</v>
      </c>
      <c r="L522" s="66">
        <v>15626806360.51</v>
      </c>
      <c r="M522" s="66">
        <v>18288260995.119999</v>
      </c>
      <c r="N522" s="73">
        <v>-2661454634.6100001</v>
      </c>
      <c r="O522" s="66">
        <v>32134762766.68</v>
      </c>
      <c r="P522" s="66">
        <v>1146.1400000000001</v>
      </c>
    </row>
    <row r="523" spans="1:16" x14ac:dyDescent="0.2">
      <c r="A523" s="57">
        <v>505</v>
      </c>
      <c r="B523" s="65" t="s">
        <v>421</v>
      </c>
      <c r="C523" s="66">
        <v>1455102829</v>
      </c>
      <c r="D523" s="66">
        <v>2415045765</v>
      </c>
      <c r="E523" s="73">
        <v>-959942936</v>
      </c>
      <c r="F523" s="66">
        <v>3609809666.5</v>
      </c>
      <c r="G523" s="66">
        <v>4149595043.0999999</v>
      </c>
      <c r="H523" s="73">
        <v>-539785376.60000002</v>
      </c>
      <c r="I523" s="66">
        <v>7368235205.1700001</v>
      </c>
      <c r="J523" s="66">
        <v>6749191372.8800001</v>
      </c>
      <c r="K523" s="72">
        <v>619043832.28999996</v>
      </c>
      <c r="L523" s="66">
        <v>16221388639.9</v>
      </c>
      <c r="M523" s="66">
        <v>15340704159.59</v>
      </c>
      <c r="N523" s="72">
        <v>880684480.30999994</v>
      </c>
      <c r="O523" s="66">
        <v>28654536340.57</v>
      </c>
      <c r="P523" s="66">
        <v>1135.04</v>
      </c>
    </row>
    <row r="524" spans="1:16" x14ac:dyDescent="0.2">
      <c r="A524" s="57">
        <v>506</v>
      </c>
      <c r="B524" s="65" t="s">
        <v>422</v>
      </c>
      <c r="C524" s="66">
        <v>2148009117</v>
      </c>
      <c r="D524" s="66">
        <v>2011363112.5</v>
      </c>
      <c r="E524" s="72">
        <v>136646004.5</v>
      </c>
      <c r="F524" s="66">
        <v>3822830055</v>
      </c>
      <c r="G524" s="66">
        <v>3667475237.0100002</v>
      </c>
      <c r="H524" s="72">
        <v>155354817.99000001</v>
      </c>
      <c r="I524" s="66">
        <v>6731864517.0299997</v>
      </c>
      <c r="J524" s="66">
        <v>6509087912.9399996</v>
      </c>
      <c r="K524" s="72">
        <v>222776604.09</v>
      </c>
      <c r="L524" s="66">
        <v>14426618940.42</v>
      </c>
      <c r="M524" s="66">
        <v>14941396367</v>
      </c>
      <c r="N524" s="73">
        <v>-514777426.57999998</v>
      </c>
      <c r="O524" s="66">
        <v>27129322629.450001</v>
      </c>
      <c r="P524" s="66">
        <v>1146.26</v>
      </c>
    </row>
    <row r="525" spans="1:16" x14ac:dyDescent="0.2">
      <c r="A525" s="57">
        <v>507</v>
      </c>
      <c r="B525" s="65" t="s">
        <v>423</v>
      </c>
      <c r="C525" s="66">
        <v>2275479829</v>
      </c>
      <c r="D525" s="66">
        <v>4069880221</v>
      </c>
      <c r="E525" s="73">
        <v>-1794400392</v>
      </c>
      <c r="F525" s="66">
        <v>5590353157.5500002</v>
      </c>
      <c r="G525" s="66">
        <v>3577044652.4000001</v>
      </c>
      <c r="H525" s="72">
        <v>2013308505.1500001</v>
      </c>
      <c r="I525" s="66">
        <v>10611367395.530001</v>
      </c>
      <c r="J525" s="66">
        <v>7160618167.1800003</v>
      </c>
      <c r="K525" s="72">
        <v>3450749228.3499999</v>
      </c>
      <c r="L525" s="66">
        <v>17627325904.669998</v>
      </c>
      <c r="M525" s="66">
        <v>21296983246.169998</v>
      </c>
      <c r="N525" s="73">
        <v>-3669657341.5</v>
      </c>
      <c r="O525" s="66">
        <v>36104526286.75</v>
      </c>
      <c r="P525" s="66">
        <v>1160.9000000000001</v>
      </c>
    </row>
    <row r="526" spans="1:16" x14ac:dyDescent="0.2">
      <c r="A526" s="57">
        <v>508</v>
      </c>
      <c r="B526" s="71">
        <v>40911</v>
      </c>
      <c r="C526" s="66">
        <v>2520683442</v>
      </c>
      <c r="D526" s="66">
        <v>3104672572</v>
      </c>
      <c r="E526" s="73">
        <v>-583989130</v>
      </c>
      <c r="F526" s="66">
        <v>5628493820.5</v>
      </c>
      <c r="G526" s="66">
        <v>4539168905.1000004</v>
      </c>
      <c r="H526" s="72">
        <v>1089324915.4000001</v>
      </c>
      <c r="I526" s="66">
        <v>7852571314.8000002</v>
      </c>
      <c r="J526" s="66">
        <v>5307356637.25</v>
      </c>
      <c r="K526" s="72">
        <v>2545214677.5500002</v>
      </c>
      <c r="L526" s="66">
        <v>17041825581.309999</v>
      </c>
      <c r="M526" s="66">
        <v>20092376044.259998</v>
      </c>
      <c r="N526" s="73">
        <v>-3050550462.9499998</v>
      </c>
      <c r="O526" s="66">
        <v>33043574158.610001</v>
      </c>
      <c r="P526" s="66">
        <v>1164.98</v>
      </c>
    </row>
    <row r="527" spans="1:16" x14ac:dyDescent="0.2">
      <c r="A527" s="57">
        <v>509</v>
      </c>
      <c r="B527" s="71">
        <v>40942</v>
      </c>
      <c r="C527" s="66">
        <v>2980767964</v>
      </c>
      <c r="D527" s="66">
        <v>3277118342.5</v>
      </c>
      <c r="E527" s="73">
        <v>-296350378.5</v>
      </c>
      <c r="F527" s="66">
        <v>4465643694.1999998</v>
      </c>
      <c r="G527" s="66">
        <v>4616912205.0500002</v>
      </c>
      <c r="H527" s="73">
        <v>-151268510.84999999</v>
      </c>
      <c r="I527" s="66">
        <v>9755639881.4099998</v>
      </c>
      <c r="J527" s="66">
        <v>6656600289.8900003</v>
      </c>
      <c r="K527" s="72">
        <v>3099039591.52</v>
      </c>
      <c r="L527" s="66">
        <v>19689360550.73</v>
      </c>
      <c r="M527" s="66">
        <v>22340781252.900002</v>
      </c>
      <c r="N527" s="73">
        <v>-2651420702.1700001</v>
      </c>
      <c r="O527" s="66">
        <v>36891412090.339996</v>
      </c>
      <c r="P527" s="66">
        <v>1165.1500000000001</v>
      </c>
    </row>
    <row r="528" spans="1:16" x14ac:dyDescent="0.2">
      <c r="A528" s="57">
        <v>510</v>
      </c>
      <c r="B528" s="71">
        <v>41032</v>
      </c>
      <c r="C528" s="66">
        <v>1342897343</v>
      </c>
      <c r="D528" s="66">
        <v>2818936022.25</v>
      </c>
      <c r="E528" s="73">
        <v>-1476038679.25</v>
      </c>
      <c r="F528" s="66">
        <v>3429903144.5</v>
      </c>
      <c r="G528" s="66">
        <v>3645675559.8000002</v>
      </c>
      <c r="H528" s="73">
        <v>-215772415.30000001</v>
      </c>
      <c r="I528" s="66">
        <v>6104932036.6899996</v>
      </c>
      <c r="J528" s="66">
        <v>4271656950.9400001</v>
      </c>
      <c r="K528" s="72">
        <v>1833275085.75</v>
      </c>
      <c r="L528" s="66">
        <v>14361255046.17</v>
      </c>
      <c r="M528" s="66">
        <v>14502719037.370001</v>
      </c>
      <c r="N528" s="73">
        <v>-141463991.19999999</v>
      </c>
      <c r="O528" s="66">
        <v>25238987570.360001</v>
      </c>
      <c r="P528" s="66">
        <v>1157.95</v>
      </c>
    </row>
    <row r="529" spans="1:16" x14ac:dyDescent="0.2">
      <c r="A529" s="57">
        <v>511</v>
      </c>
      <c r="B529" s="71">
        <v>41063</v>
      </c>
      <c r="C529" s="66">
        <v>1586964183.2</v>
      </c>
      <c r="D529" s="66">
        <v>2423102189.5300002</v>
      </c>
      <c r="E529" s="73">
        <v>-836138006.33000004</v>
      </c>
      <c r="F529" s="66">
        <v>4441324142</v>
      </c>
      <c r="G529" s="66">
        <v>4313556133.3000002</v>
      </c>
      <c r="H529" s="72">
        <v>127768008.7</v>
      </c>
      <c r="I529" s="66">
        <v>7595357396.5600004</v>
      </c>
      <c r="J529" s="66">
        <v>7009563728.1199999</v>
      </c>
      <c r="K529" s="72">
        <v>585793668.44000006</v>
      </c>
      <c r="L529" s="66">
        <v>17802050490.740002</v>
      </c>
      <c r="M529" s="66">
        <v>17679474161.549999</v>
      </c>
      <c r="N529" s="72">
        <v>122576329.19</v>
      </c>
      <c r="O529" s="66">
        <v>31425696212.5</v>
      </c>
      <c r="P529" s="66">
        <v>1153.1600000000001</v>
      </c>
    </row>
    <row r="530" spans="1:16" x14ac:dyDescent="0.2">
      <c r="A530" s="57">
        <v>512</v>
      </c>
      <c r="B530" s="71">
        <v>41124</v>
      </c>
      <c r="C530" s="66">
        <v>1326800327.75</v>
      </c>
      <c r="D530" s="66">
        <v>2496954082</v>
      </c>
      <c r="E530" s="73">
        <v>-1170153754.25</v>
      </c>
      <c r="F530" s="66">
        <v>6440716228.25</v>
      </c>
      <c r="G530" s="66">
        <v>4790171039.71</v>
      </c>
      <c r="H530" s="72">
        <v>1650545188.54</v>
      </c>
      <c r="I530" s="66">
        <v>10190881717.01</v>
      </c>
      <c r="J530" s="66">
        <v>11858090393</v>
      </c>
      <c r="K530" s="73">
        <v>-1667208675.99</v>
      </c>
      <c r="L530" s="66">
        <v>17799225953.959999</v>
      </c>
      <c r="M530" s="66">
        <v>16612408712.26</v>
      </c>
      <c r="N530" s="72">
        <v>1186817241.7</v>
      </c>
      <c r="O530" s="66">
        <v>35757624226.970001</v>
      </c>
      <c r="P530" s="66">
        <v>1168.31</v>
      </c>
    </row>
    <row r="531" spans="1:16" x14ac:dyDescent="0.2">
      <c r="A531" s="57">
        <v>513</v>
      </c>
      <c r="B531" s="71">
        <v>41155</v>
      </c>
      <c r="C531" s="66">
        <v>1960874479</v>
      </c>
      <c r="D531" s="66">
        <v>3671003610.3699999</v>
      </c>
      <c r="E531" s="73">
        <v>-1710129131.3699999</v>
      </c>
      <c r="F531" s="66">
        <v>4420905779</v>
      </c>
      <c r="G531" s="66">
        <v>4786584908.8800001</v>
      </c>
      <c r="H531" s="73">
        <v>-365679129.88</v>
      </c>
      <c r="I531" s="66">
        <v>10485258809.76</v>
      </c>
      <c r="J531" s="66">
        <v>8007823939.3800001</v>
      </c>
      <c r="K531" s="72">
        <v>2477434870.3800001</v>
      </c>
      <c r="L531" s="66">
        <v>20791131971.060001</v>
      </c>
      <c r="M531" s="66">
        <v>21192758580.189999</v>
      </c>
      <c r="N531" s="73">
        <v>-401626609.13</v>
      </c>
      <c r="O531" s="66">
        <v>37658171038.82</v>
      </c>
      <c r="P531" s="66">
        <v>1158.71</v>
      </c>
    </row>
    <row r="532" spans="1:16" x14ac:dyDescent="0.2">
      <c r="A532" s="57">
        <v>514</v>
      </c>
      <c r="B532" s="71">
        <v>41246</v>
      </c>
      <c r="C532" s="66">
        <v>1304946434</v>
      </c>
      <c r="D532" s="66">
        <v>2898799475.7399998</v>
      </c>
      <c r="E532" s="73">
        <v>-1593853041.74</v>
      </c>
      <c r="F532" s="66">
        <v>3890178354</v>
      </c>
      <c r="G532" s="66">
        <v>4918567597</v>
      </c>
      <c r="H532" s="73">
        <v>-1028389243</v>
      </c>
      <c r="I532" s="66">
        <v>6809193587.3800001</v>
      </c>
      <c r="J532" s="66">
        <v>6350571998.6599998</v>
      </c>
      <c r="K532" s="72">
        <v>458621588.72000003</v>
      </c>
      <c r="L532" s="66">
        <v>18522049861.700001</v>
      </c>
      <c r="M532" s="66">
        <v>16358429165.68</v>
      </c>
      <c r="N532" s="72">
        <v>2163620696.02</v>
      </c>
      <c r="O532" s="66">
        <v>30526368237.080002</v>
      </c>
      <c r="P532" s="66">
        <v>1150.18</v>
      </c>
    </row>
    <row r="533" spans="1:16" x14ac:dyDescent="0.2">
      <c r="A533" s="57">
        <v>515</v>
      </c>
      <c r="B533" s="65" t="s">
        <v>424</v>
      </c>
      <c r="C533" s="66">
        <v>2372796245</v>
      </c>
      <c r="D533" s="66">
        <v>3295385680.5999999</v>
      </c>
      <c r="E533" s="73">
        <v>-922589435.60000002</v>
      </c>
      <c r="F533" s="66">
        <v>5485777285.6800003</v>
      </c>
      <c r="G533" s="66">
        <v>5879720273</v>
      </c>
      <c r="H533" s="73">
        <v>-393942987.31999999</v>
      </c>
      <c r="I533" s="66">
        <v>8671636835.6900005</v>
      </c>
      <c r="J533" s="66">
        <v>8406529542.8100004</v>
      </c>
      <c r="K533" s="72">
        <v>265107292.88</v>
      </c>
      <c r="L533" s="66">
        <v>20118811479.75</v>
      </c>
      <c r="M533" s="66">
        <v>19067386349.720001</v>
      </c>
      <c r="N533" s="72">
        <v>1051425130.03</v>
      </c>
      <c r="O533" s="66">
        <v>36649021846.120003</v>
      </c>
      <c r="P533" s="66">
        <v>1153.56</v>
      </c>
    </row>
    <row r="534" spans="1:16" x14ac:dyDescent="0.2">
      <c r="A534" s="57">
        <v>516</v>
      </c>
      <c r="B534" s="65" t="s">
        <v>425</v>
      </c>
      <c r="C534" s="66">
        <v>2657767942</v>
      </c>
      <c r="D534" s="66">
        <v>1968183769</v>
      </c>
      <c r="E534" s="72">
        <v>689584173</v>
      </c>
      <c r="F534" s="66">
        <v>4633274145.5</v>
      </c>
      <c r="G534" s="66">
        <v>5401320053.6800003</v>
      </c>
      <c r="H534" s="73">
        <v>-768045908.17999995</v>
      </c>
      <c r="I534" s="66">
        <v>8630835612.0499992</v>
      </c>
      <c r="J534" s="66">
        <v>6564068421.1199999</v>
      </c>
      <c r="K534" s="72">
        <v>2066767190.9300001</v>
      </c>
      <c r="L534" s="66">
        <v>18316455193.330002</v>
      </c>
      <c r="M534" s="66">
        <v>20304760649.080002</v>
      </c>
      <c r="N534" s="73">
        <v>-1988305455.75</v>
      </c>
      <c r="O534" s="66">
        <v>34238332892.880001</v>
      </c>
      <c r="P534" s="66">
        <v>1164.3599999999999</v>
      </c>
    </row>
    <row r="535" spans="1:16" x14ac:dyDescent="0.2">
      <c r="A535" s="57">
        <v>517</v>
      </c>
      <c r="B535" s="65" t="s">
        <v>426</v>
      </c>
      <c r="C535" s="66">
        <v>3123689259.1999998</v>
      </c>
      <c r="D535" s="66">
        <v>3190476396.25</v>
      </c>
      <c r="E535" s="73">
        <v>-66787137.049999997</v>
      </c>
      <c r="F535" s="66">
        <v>6104028856</v>
      </c>
      <c r="G535" s="66">
        <v>6485927194.75</v>
      </c>
      <c r="H535" s="73">
        <v>-381898338.75</v>
      </c>
      <c r="I535" s="66">
        <v>9244579197.1900005</v>
      </c>
      <c r="J535" s="66">
        <v>7838270349.3000002</v>
      </c>
      <c r="K535" s="72">
        <v>1406308847.8900001</v>
      </c>
      <c r="L535" s="66">
        <v>20181039516.619999</v>
      </c>
      <c r="M535" s="66">
        <v>21138662888.709999</v>
      </c>
      <c r="N535" s="73">
        <v>-957623372.09000003</v>
      </c>
      <c r="O535" s="66">
        <v>38653336829.010002</v>
      </c>
      <c r="P535" s="66">
        <v>1171.3399999999999</v>
      </c>
    </row>
    <row r="536" spans="1:16" x14ac:dyDescent="0.2">
      <c r="A536" s="57">
        <v>518</v>
      </c>
      <c r="B536" s="65" t="s">
        <v>427</v>
      </c>
      <c r="C536" s="66">
        <v>2077139458</v>
      </c>
      <c r="D536" s="66">
        <v>3122828660.9000001</v>
      </c>
      <c r="E536" s="73">
        <v>-1045689202.9</v>
      </c>
      <c r="F536" s="66">
        <v>5931412999.5500002</v>
      </c>
      <c r="G536" s="66">
        <v>6235869864.1899996</v>
      </c>
      <c r="H536" s="73">
        <v>-304456864.63999999</v>
      </c>
      <c r="I536" s="66">
        <v>15770970551.33</v>
      </c>
      <c r="J536" s="66">
        <v>10960676412.24</v>
      </c>
      <c r="K536" s="72">
        <v>4810294139.0900002</v>
      </c>
      <c r="L536" s="66">
        <v>19619404037.689999</v>
      </c>
      <c r="M536" s="66">
        <v>23079552109.240002</v>
      </c>
      <c r="N536" s="73">
        <v>-3460148071.5500002</v>
      </c>
      <c r="O536" s="66">
        <v>43398927046.57</v>
      </c>
      <c r="P536" s="66">
        <v>1189.56</v>
      </c>
    </row>
    <row r="537" spans="1:16" x14ac:dyDescent="0.2">
      <c r="A537" s="57">
        <v>519</v>
      </c>
      <c r="B537" s="65" t="s">
        <v>428</v>
      </c>
      <c r="C537" s="66">
        <v>1475559823</v>
      </c>
      <c r="D537" s="66">
        <v>2513896046.75</v>
      </c>
      <c r="E537" s="73">
        <v>-1038336223.75</v>
      </c>
      <c r="F537" s="66">
        <v>5958592648</v>
      </c>
      <c r="G537" s="66">
        <v>6031772102.0500002</v>
      </c>
      <c r="H537" s="73">
        <v>-73179454.049999997</v>
      </c>
      <c r="I537" s="66">
        <v>10322996886.120001</v>
      </c>
      <c r="J537" s="66">
        <v>7055126419.4399996</v>
      </c>
      <c r="K537" s="72">
        <v>3267870466.6799998</v>
      </c>
      <c r="L537" s="66">
        <v>22580942692.619999</v>
      </c>
      <c r="M537" s="66">
        <v>24737297481.5</v>
      </c>
      <c r="N537" s="73">
        <v>-2156354788.8800001</v>
      </c>
      <c r="O537" s="66">
        <v>40338092049.739998</v>
      </c>
      <c r="P537" s="66">
        <v>1189.5</v>
      </c>
    </row>
    <row r="538" spans="1:16" x14ac:dyDescent="0.2">
      <c r="A538" s="57">
        <v>520</v>
      </c>
      <c r="B538" s="65" t="s">
        <v>429</v>
      </c>
      <c r="C538" s="66">
        <v>793825863</v>
      </c>
      <c r="D538" s="66">
        <v>1601596984.2</v>
      </c>
      <c r="E538" s="73">
        <v>-807771121.20000005</v>
      </c>
      <c r="F538" s="66">
        <v>4342359915</v>
      </c>
      <c r="G538" s="66">
        <v>4164231656.1999998</v>
      </c>
      <c r="H538" s="72">
        <v>178128258.80000001</v>
      </c>
      <c r="I538" s="66">
        <v>6290030644.4899998</v>
      </c>
      <c r="J538" s="66">
        <v>4972497738.9200001</v>
      </c>
      <c r="K538" s="72">
        <v>1317532905.5699999</v>
      </c>
      <c r="L538" s="66">
        <v>17457263724.139999</v>
      </c>
      <c r="M538" s="66">
        <v>18145153767.310001</v>
      </c>
      <c r="N538" s="73">
        <v>-687890043.16999996</v>
      </c>
      <c r="O538" s="66">
        <v>28883480146.630001</v>
      </c>
      <c r="P538" s="66">
        <v>1196.5999999999999</v>
      </c>
    </row>
    <row r="539" spans="1:16" x14ac:dyDescent="0.2">
      <c r="A539" s="57">
        <v>521</v>
      </c>
      <c r="B539" s="65" t="s">
        <v>430</v>
      </c>
      <c r="C539" s="66">
        <v>1061577154</v>
      </c>
      <c r="D539" s="66">
        <v>2754206036</v>
      </c>
      <c r="E539" s="73">
        <v>-1692628882</v>
      </c>
      <c r="F539" s="66">
        <v>7238231786</v>
      </c>
      <c r="G539" s="66">
        <v>5580819435.5500002</v>
      </c>
      <c r="H539" s="72">
        <v>1657412350.45</v>
      </c>
      <c r="I539" s="66">
        <v>10984607623</v>
      </c>
      <c r="J539" s="66">
        <v>9223709508.0900002</v>
      </c>
      <c r="K539" s="72">
        <v>1760898114.9100001</v>
      </c>
      <c r="L539" s="66">
        <v>19806235527.07</v>
      </c>
      <c r="M539" s="66">
        <v>21531917110.43</v>
      </c>
      <c r="N539" s="73">
        <v>-1725681583.3599999</v>
      </c>
      <c r="O539" s="66">
        <v>39090652090.07</v>
      </c>
      <c r="P539" s="66">
        <v>1207.67</v>
      </c>
    </row>
    <row r="540" spans="1:16" x14ac:dyDescent="0.2">
      <c r="A540" s="57">
        <v>522</v>
      </c>
      <c r="B540" s="65" t="s">
        <v>431</v>
      </c>
      <c r="C540" s="66">
        <v>2231874937</v>
      </c>
      <c r="D540" s="66">
        <v>2451934435.8000002</v>
      </c>
      <c r="E540" s="73">
        <v>-220059498.80000001</v>
      </c>
      <c r="F540" s="66">
        <v>6116670090</v>
      </c>
      <c r="G540" s="66">
        <v>6897428139.1999998</v>
      </c>
      <c r="H540" s="73">
        <v>-780758049.20000005</v>
      </c>
      <c r="I540" s="66">
        <v>7242587604.1099997</v>
      </c>
      <c r="J540" s="66">
        <v>5859994052.8500004</v>
      </c>
      <c r="K540" s="72">
        <v>1382593551.26</v>
      </c>
      <c r="L540" s="66">
        <v>24558645679.75</v>
      </c>
      <c r="M540" s="66">
        <v>24940421683.009998</v>
      </c>
      <c r="N540" s="73">
        <v>-381776003.25999999</v>
      </c>
      <c r="O540" s="66">
        <v>40149778310.860001</v>
      </c>
      <c r="P540" s="66">
        <v>1191</v>
      </c>
    </row>
    <row r="541" spans="1:16" x14ac:dyDescent="0.2">
      <c r="A541" s="57">
        <v>523</v>
      </c>
      <c r="B541" s="65" t="s">
        <v>432</v>
      </c>
      <c r="C541" s="66">
        <v>1187834018</v>
      </c>
      <c r="D541" s="66">
        <v>4046699373.54</v>
      </c>
      <c r="E541" s="73">
        <v>-2858865355.54</v>
      </c>
      <c r="F541" s="66">
        <v>6183468338</v>
      </c>
      <c r="G541" s="66">
        <v>4659343800.5900002</v>
      </c>
      <c r="H541" s="72">
        <v>1524124537.4100001</v>
      </c>
      <c r="I541" s="66">
        <v>6518731517.6999998</v>
      </c>
      <c r="J541" s="66">
        <v>6070453473.4499998</v>
      </c>
      <c r="K541" s="72">
        <v>448278044.25</v>
      </c>
      <c r="L541" s="66">
        <v>16940309247</v>
      </c>
      <c r="M541" s="66">
        <v>16053846473.120001</v>
      </c>
      <c r="N541" s="72">
        <v>886462773.88</v>
      </c>
      <c r="O541" s="66">
        <v>30830343120.700001</v>
      </c>
      <c r="P541" s="66">
        <v>1194.44</v>
      </c>
    </row>
    <row r="542" spans="1:16" x14ac:dyDescent="0.2">
      <c r="A542" s="57">
        <v>524</v>
      </c>
      <c r="B542" s="65" t="s">
        <v>433</v>
      </c>
      <c r="C542" s="66">
        <v>1198229087</v>
      </c>
      <c r="D542" s="66">
        <v>2508309201</v>
      </c>
      <c r="E542" s="73">
        <v>-1310080114</v>
      </c>
      <c r="F542" s="66">
        <v>3956829582</v>
      </c>
      <c r="G542" s="66">
        <v>4324938714.6499996</v>
      </c>
      <c r="H542" s="73">
        <v>-368109132.64999998</v>
      </c>
      <c r="I542" s="66">
        <v>5798295723.8100004</v>
      </c>
      <c r="J542" s="66">
        <v>4704910589.5699997</v>
      </c>
      <c r="K542" s="72">
        <v>1093385134.24</v>
      </c>
      <c r="L542" s="66">
        <v>13435805834.549999</v>
      </c>
      <c r="M542" s="66">
        <v>12851001722.139999</v>
      </c>
      <c r="N542" s="72">
        <v>584804112.40999997</v>
      </c>
      <c r="O542" s="66">
        <v>24389160227.360001</v>
      </c>
      <c r="P542" s="66">
        <v>1188.32</v>
      </c>
    </row>
    <row r="543" spans="1:16" x14ac:dyDescent="0.2">
      <c r="A543" s="57">
        <v>525</v>
      </c>
      <c r="B543" s="65" t="s">
        <v>434</v>
      </c>
      <c r="C543" s="66">
        <v>2888751125</v>
      </c>
      <c r="D543" s="66">
        <v>2222202599.4000001</v>
      </c>
      <c r="E543" s="72">
        <v>666548525.60000002</v>
      </c>
      <c r="F543" s="66">
        <v>4213598775</v>
      </c>
      <c r="G543" s="66">
        <v>5130780269.8199997</v>
      </c>
      <c r="H543" s="73">
        <v>-917181494.82000005</v>
      </c>
      <c r="I543" s="66">
        <v>9640033671.4300003</v>
      </c>
      <c r="J543" s="66">
        <v>7165913542.3800001</v>
      </c>
      <c r="K543" s="72">
        <v>2474120129.0500002</v>
      </c>
      <c r="L543" s="66">
        <v>16434256016.690001</v>
      </c>
      <c r="M543" s="66">
        <v>18657743176.52</v>
      </c>
      <c r="N543" s="73">
        <v>-2223487159.8299999</v>
      </c>
      <c r="O543" s="66">
        <v>33176639588.119999</v>
      </c>
      <c r="P543" s="66">
        <v>1207.29</v>
      </c>
    </row>
    <row r="544" spans="1:16" x14ac:dyDescent="0.2">
      <c r="A544" s="57">
        <v>526</v>
      </c>
      <c r="B544" s="65" t="s">
        <v>435</v>
      </c>
      <c r="C544" s="66">
        <v>1485767813</v>
      </c>
      <c r="D544" s="66">
        <v>1909420934</v>
      </c>
      <c r="E544" s="73">
        <v>-423653121</v>
      </c>
      <c r="F544" s="66">
        <v>3969082901</v>
      </c>
      <c r="G544" s="66">
        <v>3930370205</v>
      </c>
      <c r="H544" s="72">
        <v>38712696</v>
      </c>
      <c r="I544" s="66">
        <v>7422567215.7399998</v>
      </c>
      <c r="J544" s="66">
        <v>6632122615.0600004</v>
      </c>
      <c r="K544" s="72">
        <v>790444600.67999995</v>
      </c>
      <c r="L544" s="66">
        <v>15674573629.549999</v>
      </c>
      <c r="M544" s="66">
        <v>16080077805.23</v>
      </c>
      <c r="N544" s="73">
        <v>-405504175.68000001</v>
      </c>
      <c r="O544" s="66">
        <v>28551991559.290001</v>
      </c>
      <c r="P544" s="66">
        <v>1204.01</v>
      </c>
    </row>
    <row r="545" spans="1:16" x14ac:dyDescent="0.2">
      <c r="A545" s="57">
        <v>527</v>
      </c>
      <c r="B545" s="65" t="s">
        <v>436</v>
      </c>
      <c r="C545" s="66">
        <v>1300178051</v>
      </c>
      <c r="D545" s="66">
        <v>2317137141</v>
      </c>
      <c r="E545" s="73">
        <v>-1016959090</v>
      </c>
      <c r="F545" s="66">
        <v>4536421001</v>
      </c>
      <c r="G545" s="66">
        <v>5318037707</v>
      </c>
      <c r="H545" s="73">
        <v>-781616706</v>
      </c>
      <c r="I545" s="66">
        <v>7434855569.0699997</v>
      </c>
      <c r="J545" s="66">
        <v>5741868537.5600004</v>
      </c>
      <c r="K545" s="72">
        <v>1692987031.51</v>
      </c>
      <c r="L545" s="66">
        <v>13685863427.91</v>
      </c>
      <c r="M545" s="66">
        <v>13580274663.42</v>
      </c>
      <c r="N545" s="72">
        <v>105588764.48999999</v>
      </c>
      <c r="O545" s="66">
        <v>26957318048.98</v>
      </c>
      <c r="P545" s="66">
        <v>1203.9100000000001</v>
      </c>
    </row>
    <row r="546" spans="1:16" x14ac:dyDescent="0.2">
      <c r="A546" s="57">
        <v>528</v>
      </c>
      <c r="B546" s="65" t="s">
        <v>437</v>
      </c>
      <c r="C546" s="66">
        <v>1757638068</v>
      </c>
      <c r="D546" s="66">
        <v>4464425656.5</v>
      </c>
      <c r="E546" s="73">
        <v>-2706787588.5</v>
      </c>
      <c r="F546" s="66">
        <v>3113362336</v>
      </c>
      <c r="G546" s="66">
        <v>2969813899.3800001</v>
      </c>
      <c r="H546" s="72">
        <v>143548436.62</v>
      </c>
      <c r="I546" s="66">
        <v>9381351280.25</v>
      </c>
      <c r="J546" s="66">
        <v>8128484076.0799999</v>
      </c>
      <c r="K546" s="72">
        <v>1252867204.1700001</v>
      </c>
      <c r="L546" s="66">
        <v>14168152066.91</v>
      </c>
      <c r="M546" s="66">
        <v>12857780119.200001</v>
      </c>
      <c r="N546" s="72">
        <v>1310371947.71</v>
      </c>
      <c r="O546" s="66">
        <v>28420503751.16</v>
      </c>
      <c r="P546" s="66">
        <v>1196.77</v>
      </c>
    </row>
    <row r="547" spans="1:16" x14ac:dyDescent="0.2">
      <c r="A547" s="57">
        <v>529</v>
      </c>
      <c r="B547" s="71">
        <v>40943</v>
      </c>
      <c r="C547" s="66">
        <v>996600545</v>
      </c>
      <c r="D547" s="66">
        <v>927097315</v>
      </c>
      <c r="E547" s="72">
        <v>69503230</v>
      </c>
      <c r="F547" s="66">
        <v>2728664084</v>
      </c>
      <c r="G547" s="66">
        <v>2878152047.6999998</v>
      </c>
      <c r="H547" s="73">
        <v>-149487963.69999999</v>
      </c>
      <c r="I547" s="66">
        <v>5850676412.4700003</v>
      </c>
      <c r="J547" s="66">
        <v>5765198580.3400002</v>
      </c>
      <c r="K547" s="72">
        <v>85477832.129999995</v>
      </c>
      <c r="L547" s="66">
        <v>11245764941.139999</v>
      </c>
      <c r="M547" s="66">
        <v>11251258039.57</v>
      </c>
      <c r="N547" s="73">
        <v>-5493098.4299999997</v>
      </c>
      <c r="O547" s="66">
        <v>20821705982.610001</v>
      </c>
      <c r="P547" s="66">
        <v>1199.0899999999999</v>
      </c>
    </row>
    <row r="548" spans="1:16" x14ac:dyDescent="0.2">
      <c r="A548" s="57">
        <v>530</v>
      </c>
      <c r="B548" s="71">
        <v>40972</v>
      </c>
      <c r="C548" s="66">
        <v>2615998253</v>
      </c>
      <c r="D548" s="66">
        <v>1822552312.25</v>
      </c>
      <c r="E548" s="72">
        <v>793445940.75</v>
      </c>
      <c r="F548" s="66">
        <v>4063250703</v>
      </c>
      <c r="G548" s="66">
        <v>4558161426.8999996</v>
      </c>
      <c r="H548" s="73">
        <v>-494910723.89999998</v>
      </c>
      <c r="I548" s="66">
        <v>9078382125.8600006</v>
      </c>
      <c r="J548" s="66">
        <v>6528210477.21</v>
      </c>
      <c r="K548" s="72">
        <v>2550171648.6500001</v>
      </c>
      <c r="L548" s="66">
        <v>14621073184.92</v>
      </c>
      <c r="M548" s="66">
        <v>17469780050.419998</v>
      </c>
      <c r="N548" s="73">
        <v>-2848706865.5</v>
      </c>
      <c r="O548" s="66">
        <v>30378704266.779999</v>
      </c>
      <c r="P548" s="66">
        <v>1211.07</v>
      </c>
    </row>
    <row r="549" spans="1:16" x14ac:dyDescent="0.2">
      <c r="A549" s="57">
        <v>531</v>
      </c>
      <c r="B549" s="71">
        <v>41003</v>
      </c>
      <c r="C549" s="66">
        <v>1439537426</v>
      </c>
      <c r="D549" s="66">
        <v>1996533243</v>
      </c>
      <c r="E549" s="73">
        <v>-556995817</v>
      </c>
      <c r="F549" s="66">
        <v>3167559237.1999998</v>
      </c>
      <c r="G549" s="66">
        <v>3667222862.6999998</v>
      </c>
      <c r="H549" s="73">
        <v>-499663625.5</v>
      </c>
      <c r="I549" s="66">
        <v>5265471499.7700005</v>
      </c>
      <c r="J549" s="66">
        <v>5144126222.5900002</v>
      </c>
      <c r="K549" s="72">
        <v>121345277.18000001</v>
      </c>
      <c r="L549" s="66">
        <v>14409659257.25</v>
      </c>
      <c r="M549" s="66">
        <v>13474345091.93</v>
      </c>
      <c r="N549" s="72">
        <v>935314165.32000005</v>
      </c>
      <c r="O549" s="66">
        <v>24282227420.220001</v>
      </c>
      <c r="P549" s="66">
        <v>1198.0899999999999</v>
      </c>
    </row>
    <row r="550" spans="1:16" x14ac:dyDescent="0.2">
      <c r="A550" s="57">
        <v>532</v>
      </c>
      <c r="B550" s="71">
        <v>41033</v>
      </c>
      <c r="C550" s="66">
        <v>2443709813.25</v>
      </c>
      <c r="D550" s="66">
        <v>2934291050.8000002</v>
      </c>
      <c r="E550" s="73">
        <v>-490581237.55000001</v>
      </c>
      <c r="F550" s="66">
        <v>4004078406.5999999</v>
      </c>
      <c r="G550" s="66">
        <v>4773977171.8999996</v>
      </c>
      <c r="H550" s="73">
        <v>-769898765.29999995</v>
      </c>
      <c r="I550" s="66">
        <v>6761532239.9399996</v>
      </c>
      <c r="J550" s="66">
        <v>6838955127.75</v>
      </c>
      <c r="K550" s="73">
        <v>-77422887.810000002</v>
      </c>
      <c r="L550" s="66">
        <v>16456502779.08</v>
      </c>
      <c r="M550" s="66">
        <v>15118599888.42</v>
      </c>
      <c r="N550" s="72">
        <v>1337902890.6600001</v>
      </c>
      <c r="O550" s="66">
        <v>29665823238.869999</v>
      </c>
      <c r="P550" s="66">
        <v>1182.4100000000001</v>
      </c>
    </row>
    <row r="551" spans="1:16" x14ac:dyDescent="0.2">
      <c r="A551" s="57">
        <v>533</v>
      </c>
      <c r="B551" s="71">
        <v>41186</v>
      </c>
      <c r="C551" s="66">
        <v>2048326757</v>
      </c>
      <c r="D551" s="66">
        <v>3132266468.0999999</v>
      </c>
      <c r="E551" s="73">
        <v>-1083939711.0999999</v>
      </c>
      <c r="F551" s="66">
        <v>2531482450.02</v>
      </c>
      <c r="G551" s="66">
        <v>2949548587.27</v>
      </c>
      <c r="H551" s="73">
        <v>-418066137.25</v>
      </c>
      <c r="I551" s="66">
        <v>7437736642.4200001</v>
      </c>
      <c r="J551" s="66">
        <v>6928163094.6099997</v>
      </c>
      <c r="K551" s="72">
        <v>509573547.81</v>
      </c>
      <c r="L551" s="66">
        <v>12994970055.549999</v>
      </c>
      <c r="M551" s="66">
        <v>12002537755.01</v>
      </c>
      <c r="N551" s="72">
        <v>992432300.53999996</v>
      </c>
      <c r="O551" s="66">
        <v>25012515904.990002</v>
      </c>
      <c r="P551" s="66">
        <v>1165.6099999999999</v>
      </c>
    </row>
    <row r="552" spans="1:16" x14ac:dyDescent="0.2">
      <c r="A552" s="57">
        <v>534</v>
      </c>
      <c r="B552" s="71">
        <v>41217</v>
      </c>
      <c r="C552" s="66">
        <v>2460678749.75</v>
      </c>
      <c r="D552" s="66">
        <v>4058290692.2399998</v>
      </c>
      <c r="E552" s="73">
        <v>-1597611942.49</v>
      </c>
      <c r="F552" s="66">
        <v>3819331578.8800001</v>
      </c>
      <c r="G552" s="66">
        <v>3236624951.3800001</v>
      </c>
      <c r="H552" s="72">
        <v>582706627.5</v>
      </c>
      <c r="I552" s="66">
        <v>4809871874.46</v>
      </c>
      <c r="J552" s="66">
        <v>8289527815.6199999</v>
      </c>
      <c r="K552" s="73">
        <v>-3479655941.1599998</v>
      </c>
      <c r="L552" s="66">
        <v>14903904073.780001</v>
      </c>
      <c r="M552" s="66">
        <v>10409342817.629999</v>
      </c>
      <c r="N552" s="72">
        <v>4494561256.1499996</v>
      </c>
      <c r="O552" s="66">
        <v>25993786276.869999</v>
      </c>
      <c r="P552" s="66">
        <v>1154.49</v>
      </c>
    </row>
    <row r="553" spans="1:16" x14ac:dyDescent="0.2">
      <c r="A553" s="57">
        <v>535</v>
      </c>
      <c r="B553" s="71">
        <v>41247</v>
      </c>
      <c r="C553" s="66">
        <v>2630506458</v>
      </c>
      <c r="D553" s="66">
        <v>1135426524.1400001</v>
      </c>
      <c r="E553" s="72">
        <v>1495079933.8599999</v>
      </c>
      <c r="F553" s="66">
        <v>1910998283</v>
      </c>
      <c r="G553" s="66">
        <v>2574931105.3499999</v>
      </c>
      <c r="H553" s="73">
        <v>-663932822.35000002</v>
      </c>
      <c r="I553" s="66">
        <v>6273519218.8500004</v>
      </c>
      <c r="J553" s="66">
        <v>7705616688.1499996</v>
      </c>
      <c r="K553" s="73">
        <v>-1432097469.3</v>
      </c>
      <c r="L553" s="66">
        <v>9784198747.7800007</v>
      </c>
      <c r="M553" s="66">
        <v>9183248389.9899998</v>
      </c>
      <c r="N553" s="72">
        <v>600950357.78999996</v>
      </c>
      <c r="O553" s="66">
        <v>20599222707.630001</v>
      </c>
      <c r="P553" s="66">
        <v>1169.45</v>
      </c>
    </row>
    <row r="554" spans="1:16" x14ac:dyDescent="0.2">
      <c r="A554" s="57">
        <v>536</v>
      </c>
      <c r="B554" s="65" t="s">
        <v>438</v>
      </c>
      <c r="C554" s="66">
        <v>2354191451</v>
      </c>
      <c r="D554" s="66">
        <v>2556475729</v>
      </c>
      <c r="E554" s="73">
        <v>-202284278</v>
      </c>
      <c r="F554" s="66">
        <v>3390011944.1999998</v>
      </c>
      <c r="G554" s="66">
        <v>4745501325</v>
      </c>
      <c r="H554" s="73">
        <v>-1355489380.8</v>
      </c>
      <c r="I554" s="66">
        <v>11331437107.209999</v>
      </c>
      <c r="J554" s="66">
        <v>12580892045.790001</v>
      </c>
      <c r="K554" s="73">
        <v>-1249454938.5799999</v>
      </c>
      <c r="L554" s="66">
        <v>14030207386.4</v>
      </c>
      <c r="M554" s="66">
        <v>11222978789.02</v>
      </c>
      <c r="N554" s="72">
        <v>2807228597.3800001</v>
      </c>
      <c r="O554" s="66">
        <v>31105847888.810001</v>
      </c>
      <c r="P554" s="66">
        <v>1160.23</v>
      </c>
    </row>
    <row r="555" spans="1:16" x14ac:dyDescent="0.2">
      <c r="A555" s="57">
        <v>537</v>
      </c>
      <c r="B555" s="65" t="s">
        <v>439</v>
      </c>
      <c r="C555" s="66">
        <v>1684113601</v>
      </c>
      <c r="D555" s="66">
        <v>1602120281</v>
      </c>
      <c r="E555" s="72">
        <v>81993320</v>
      </c>
      <c r="F555" s="66">
        <v>2980266992.8000002</v>
      </c>
      <c r="G555" s="66">
        <v>3181898271.9499998</v>
      </c>
      <c r="H555" s="73">
        <v>-201631279.15000001</v>
      </c>
      <c r="I555" s="66">
        <v>8597270534.8799992</v>
      </c>
      <c r="J555" s="66">
        <v>7561704963.8900003</v>
      </c>
      <c r="K555" s="72">
        <v>1035565570.99</v>
      </c>
      <c r="L555" s="66">
        <v>10434554921.360001</v>
      </c>
      <c r="M555" s="66">
        <v>11350482533.200001</v>
      </c>
      <c r="N555" s="73">
        <v>-915927611.84000003</v>
      </c>
      <c r="O555" s="66">
        <v>23696206050.040001</v>
      </c>
      <c r="P555" s="66">
        <v>1168.05</v>
      </c>
    </row>
    <row r="556" spans="1:16" x14ac:dyDescent="0.2">
      <c r="A556" s="57">
        <v>538</v>
      </c>
      <c r="B556" s="65" t="s">
        <v>440</v>
      </c>
      <c r="C556" s="66">
        <v>1941669729</v>
      </c>
      <c r="D556" s="66">
        <v>2004793305</v>
      </c>
      <c r="E556" s="73">
        <v>-63123576</v>
      </c>
      <c r="F556" s="66">
        <v>4690521726.5</v>
      </c>
      <c r="G556" s="66">
        <v>4678343419.6499996</v>
      </c>
      <c r="H556" s="72">
        <v>12178306.85</v>
      </c>
      <c r="I556" s="66">
        <v>9928540687.1900005</v>
      </c>
      <c r="J556" s="66">
        <v>8591977164.6399994</v>
      </c>
      <c r="K556" s="72">
        <v>1336563522.55</v>
      </c>
      <c r="L556" s="66">
        <v>13780823547.49</v>
      </c>
      <c r="M556" s="66">
        <v>15066441800.889999</v>
      </c>
      <c r="N556" s="73">
        <v>-1285618253.4000001</v>
      </c>
      <c r="O556" s="66">
        <v>30341555690.18</v>
      </c>
      <c r="P556" s="66">
        <v>1185.3399999999999</v>
      </c>
    </row>
    <row r="557" spans="1:16" x14ac:dyDescent="0.2">
      <c r="A557" s="57">
        <v>539</v>
      </c>
      <c r="B557" s="65" t="s">
        <v>441</v>
      </c>
      <c r="C557" s="66">
        <v>1207401064</v>
      </c>
      <c r="D557" s="66">
        <v>1689740214</v>
      </c>
      <c r="E557" s="73">
        <v>-482339150</v>
      </c>
      <c r="F557" s="66">
        <v>4448851704.3199997</v>
      </c>
      <c r="G557" s="66">
        <v>4066518264.5999999</v>
      </c>
      <c r="H557" s="72">
        <v>382333439.72000003</v>
      </c>
      <c r="I557" s="66">
        <v>8907054950.6399994</v>
      </c>
      <c r="J557" s="66">
        <v>7689773852.8900003</v>
      </c>
      <c r="K557" s="72">
        <v>1217281097.75</v>
      </c>
      <c r="L557" s="66">
        <v>13671368096.48</v>
      </c>
      <c r="M557" s="66">
        <v>14788643483.950001</v>
      </c>
      <c r="N557" s="73">
        <v>-1117275387.47</v>
      </c>
      <c r="O557" s="66">
        <v>28234675815.439999</v>
      </c>
      <c r="P557" s="66">
        <v>1194.5999999999999</v>
      </c>
    </row>
    <row r="558" spans="1:16" x14ac:dyDescent="0.2">
      <c r="A558" s="57">
        <v>540</v>
      </c>
      <c r="B558" s="65" t="s">
        <v>442</v>
      </c>
      <c r="C558" s="66">
        <v>1494552642</v>
      </c>
      <c r="D558" s="66">
        <v>1646140525</v>
      </c>
      <c r="E558" s="73">
        <v>-151587883</v>
      </c>
      <c r="F558" s="66">
        <v>2791065092</v>
      </c>
      <c r="G558" s="66">
        <v>3262378366.5</v>
      </c>
      <c r="H558" s="73">
        <v>-471313274.5</v>
      </c>
      <c r="I558" s="66">
        <v>7126736260.25</v>
      </c>
      <c r="J558" s="66">
        <v>6330052149.6300001</v>
      </c>
      <c r="K558" s="72">
        <v>796684110.62</v>
      </c>
      <c r="L558" s="66">
        <v>13388485977.360001</v>
      </c>
      <c r="M558" s="66">
        <v>13562268930.48</v>
      </c>
      <c r="N558" s="73">
        <v>-173782953.12</v>
      </c>
      <c r="O558" s="66">
        <v>24800839971.610001</v>
      </c>
      <c r="P558" s="66">
        <v>1189.3499999999999</v>
      </c>
    </row>
    <row r="559" spans="1:16" x14ac:dyDescent="0.2">
      <c r="A559" s="57">
        <v>541</v>
      </c>
      <c r="B559" s="65" t="s">
        <v>443</v>
      </c>
      <c r="C559" s="66">
        <v>1788181857</v>
      </c>
      <c r="D559" s="66">
        <v>2119930308.5999999</v>
      </c>
      <c r="E559" s="73">
        <v>-331748451.60000002</v>
      </c>
      <c r="F559" s="66">
        <v>5279317137.2399998</v>
      </c>
      <c r="G559" s="66">
        <v>4072418460.6399999</v>
      </c>
      <c r="H559" s="72">
        <v>1206898676.5999999</v>
      </c>
      <c r="I559" s="66">
        <v>9806633649</v>
      </c>
      <c r="J559" s="66">
        <v>10914581794.83</v>
      </c>
      <c r="K559" s="73">
        <v>-1107948145.8299999</v>
      </c>
      <c r="L559" s="66">
        <v>15557447437.17</v>
      </c>
      <c r="M559" s="66">
        <v>15324649516.34</v>
      </c>
      <c r="N559" s="72">
        <v>232797920.83000001</v>
      </c>
      <c r="O559" s="66">
        <v>32431580080.41</v>
      </c>
      <c r="P559" s="66">
        <v>1199.8599999999999</v>
      </c>
    </row>
    <row r="560" spans="1:16" x14ac:dyDescent="0.2">
      <c r="A560" s="57">
        <v>542</v>
      </c>
      <c r="B560" s="65" t="s">
        <v>444</v>
      </c>
      <c r="C560" s="66">
        <v>2351266677</v>
      </c>
      <c r="D560" s="66">
        <v>2358989856.5</v>
      </c>
      <c r="E560" s="73">
        <v>-7723179.5</v>
      </c>
      <c r="F560" s="66">
        <v>4445214703</v>
      </c>
      <c r="G560" s="66">
        <v>4078926572.3000002</v>
      </c>
      <c r="H560" s="72">
        <v>366288130.69999999</v>
      </c>
      <c r="I560" s="66">
        <v>7966699953.96</v>
      </c>
      <c r="J560" s="66">
        <v>8877722211.8799992</v>
      </c>
      <c r="K560" s="73">
        <v>-911022257.91999996</v>
      </c>
      <c r="L560" s="66">
        <v>16632287182.219999</v>
      </c>
      <c r="M560" s="66">
        <v>16079829875.5</v>
      </c>
      <c r="N560" s="72">
        <v>552457306.72000003</v>
      </c>
      <c r="O560" s="66">
        <v>31395468516.18</v>
      </c>
      <c r="P560" s="66">
        <v>1201.3599999999999</v>
      </c>
    </row>
    <row r="561" spans="1:16" x14ac:dyDescent="0.2">
      <c r="A561" s="57">
        <v>543</v>
      </c>
      <c r="B561" s="65" t="s">
        <v>445</v>
      </c>
      <c r="C561" s="66">
        <v>2061160316.25</v>
      </c>
      <c r="D561" s="66">
        <v>2083205176.4100001</v>
      </c>
      <c r="E561" s="73">
        <v>-22044860.16</v>
      </c>
      <c r="F561" s="66">
        <v>4076177070</v>
      </c>
      <c r="G561" s="66">
        <v>3477587295.6799998</v>
      </c>
      <c r="H561" s="72">
        <v>598589774.32000005</v>
      </c>
      <c r="I561" s="66">
        <v>8102444478.5500002</v>
      </c>
      <c r="J561" s="66">
        <v>8420242846.2299995</v>
      </c>
      <c r="K561" s="73">
        <v>-317798367.68000001</v>
      </c>
      <c r="L561" s="66">
        <v>16154038632.83</v>
      </c>
      <c r="M561" s="66">
        <v>16412785179.309999</v>
      </c>
      <c r="N561" s="73">
        <v>-258746546.47999999</v>
      </c>
      <c r="O561" s="66">
        <v>30393820497.630001</v>
      </c>
      <c r="P561" s="66">
        <v>1209.27</v>
      </c>
    </row>
    <row r="562" spans="1:16" x14ac:dyDescent="0.2">
      <c r="A562" s="57">
        <v>544</v>
      </c>
      <c r="B562" s="65" t="s">
        <v>446</v>
      </c>
      <c r="C562" s="66">
        <v>1088569782</v>
      </c>
      <c r="D562" s="66">
        <v>1950037690</v>
      </c>
      <c r="E562" s="73">
        <v>-861467908</v>
      </c>
      <c r="F562" s="66">
        <v>2551165377.7199998</v>
      </c>
      <c r="G562" s="66">
        <v>2983132508.04</v>
      </c>
      <c r="H562" s="73">
        <v>-431967130.31999999</v>
      </c>
      <c r="I562" s="66">
        <v>6761735536.1099997</v>
      </c>
      <c r="J562" s="66">
        <v>5837935771.6899996</v>
      </c>
      <c r="K562" s="72">
        <v>923799764.41999996</v>
      </c>
      <c r="L562" s="66">
        <v>14289959786.83</v>
      </c>
      <c r="M562" s="66">
        <v>13920324512.93</v>
      </c>
      <c r="N562" s="72">
        <v>369635273.89999998</v>
      </c>
      <c r="O562" s="66">
        <v>24691430482.66</v>
      </c>
      <c r="P562" s="66">
        <v>1211.78</v>
      </c>
    </row>
    <row r="563" spans="1:16" x14ac:dyDescent="0.2">
      <c r="A563" s="57">
        <v>545</v>
      </c>
      <c r="B563" s="65" t="s">
        <v>447</v>
      </c>
      <c r="C563" s="66">
        <v>3061458304.5999999</v>
      </c>
      <c r="D563" s="66">
        <v>2046485474.8</v>
      </c>
      <c r="E563" s="72">
        <v>1014972829.8</v>
      </c>
      <c r="F563" s="66">
        <v>3271060907</v>
      </c>
      <c r="G563" s="66">
        <v>2684735513.5</v>
      </c>
      <c r="H563" s="72">
        <v>586325393.5</v>
      </c>
      <c r="I563" s="66">
        <v>8651923815.5900002</v>
      </c>
      <c r="J563" s="66">
        <v>7471001164.1599998</v>
      </c>
      <c r="K563" s="72">
        <v>1180922651.4300001</v>
      </c>
      <c r="L563" s="66">
        <v>13300549936.23</v>
      </c>
      <c r="M563" s="66">
        <v>16082770810.959999</v>
      </c>
      <c r="N563" s="73">
        <v>-2782220874.73</v>
      </c>
      <c r="O563" s="66">
        <v>28284992963.419998</v>
      </c>
      <c r="P563" s="66">
        <v>1228.49</v>
      </c>
    </row>
    <row r="564" spans="1:16" x14ac:dyDescent="0.2">
      <c r="A564" s="57">
        <v>546</v>
      </c>
      <c r="B564" s="71">
        <v>40944</v>
      </c>
      <c r="C564" s="66">
        <v>3895633773</v>
      </c>
      <c r="D564" s="66">
        <v>3389810932.5500002</v>
      </c>
      <c r="E564" s="72">
        <v>505822840.44999999</v>
      </c>
      <c r="F564" s="66">
        <v>5168028420</v>
      </c>
      <c r="G564" s="66">
        <v>4357711829</v>
      </c>
      <c r="H564" s="72">
        <v>810316591</v>
      </c>
      <c r="I564" s="66">
        <v>10244131184.629999</v>
      </c>
      <c r="J564" s="66">
        <v>9615262804.5499992</v>
      </c>
      <c r="K564" s="72">
        <v>628868380.08000004</v>
      </c>
      <c r="L564" s="66">
        <v>19387931693.82</v>
      </c>
      <c r="M564" s="66">
        <v>21332939505.349998</v>
      </c>
      <c r="N564" s="73">
        <v>-1945007811.53</v>
      </c>
      <c r="O564" s="66">
        <v>38695725071.449997</v>
      </c>
      <c r="P564" s="66">
        <v>1239.06</v>
      </c>
    </row>
    <row r="565" spans="1:16" x14ac:dyDescent="0.2">
      <c r="A565" s="57">
        <v>547</v>
      </c>
      <c r="B565" s="71">
        <v>40973</v>
      </c>
      <c r="C565" s="66">
        <v>2256529875</v>
      </c>
      <c r="D565" s="66">
        <v>2798619235</v>
      </c>
      <c r="E565" s="73">
        <v>-542089360</v>
      </c>
      <c r="F565" s="66">
        <v>5331396567</v>
      </c>
      <c r="G565" s="66">
        <v>4990005970.8000002</v>
      </c>
      <c r="H565" s="72">
        <v>341390596.19999999</v>
      </c>
      <c r="I565" s="66">
        <v>8039191433.0900002</v>
      </c>
      <c r="J565" s="66">
        <v>8201410441.4799995</v>
      </c>
      <c r="K565" s="73">
        <v>-162219008.38999999</v>
      </c>
      <c r="L565" s="66">
        <v>22480245329.150002</v>
      </c>
      <c r="M565" s="66">
        <v>22117327556.959999</v>
      </c>
      <c r="N565" s="72">
        <v>362917772.19</v>
      </c>
      <c r="O565" s="66">
        <v>38107363204.239998</v>
      </c>
      <c r="P565" s="66">
        <v>1240.03</v>
      </c>
    </row>
    <row r="566" spans="1:16" x14ac:dyDescent="0.2">
      <c r="A566" s="57">
        <v>548</v>
      </c>
      <c r="B566" s="71">
        <v>41004</v>
      </c>
      <c r="C566" s="66">
        <v>1424141497</v>
      </c>
      <c r="D566" s="66">
        <v>2417389408</v>
      </c>
      <c r="E566" s="73">
        <v>-993247911</v>
      </c>
      <c r="F566" s="66">
        <v>4061223590</v>
      </c>
      <c r="G566" s="66">
        <v>5467469198.6999998</v>
      </c>
      <c r="H566" s="73">
        <v>-1406245608.7</v>
      </c>
      <c r="I566" s="66">
        <v>9537841480.6900005</v>
      </c>
      <c r="J566" s="66">
        <v>7879668413.5699997</v>
      </c>
      <c r="K566" s="72">
        <v>1658173067.1199999</v>
      </c>
      <c r="L566" s="66">
        <v>20971053513.610001</v>
      </c>
      <c r="M566" s="66">
        <v>20229733061.040001</v>
      </c>
      <c r="N566" s="72">
        <v>741320452.57000005</v>
      </c>
      <c r="O566" s="66">
        <v>35994260081.300003</v>
      </c>
      <c r="P566" s="66">
        <v>1227.4100000000001</v>
      </c>
    </row>
    <row r="567" spans="1:16" x14ac:dyDescent="0.2">
      <c r="A567" s="57">
        <v>549</v>
      </c>
      <c r="B567" s="71">
        <v>41126</v>
      </c>
      <c r="C567" s="66">
        <v>1430283153.02</v>
      </c>
      <c r="D567" s="66">
        <v>1776209310.2</v>
      </c>
      <c r="E567" s="73">
        <v>-345926157.18000001</v>
      </c>
      <c r="F567" s="66">
        <v>4779829569.5</v>
      </c>
      <c r="G567" s="66">
        <v>5230263111.6000004</v>
      </c>
      <c r="H567" s="73">
        <v>-450433542.10000002</v>
      </c>
      <c r="I567" s="66">
        <v>10853819798.040001</v>
      </c>
      <c r="J567" s="66">
        <v>10585301374.93</v>
      </c>
      <c r="K567" s="72">
        <v>268518423.11000001</v>
      </c>
      <c r="L567" s="66">
        <v>18423610873.389999</v>
      </c>
      <c r="M567" s="66">
        <v>17895769597.220001</v>
      </c>
      <c r="N567" s="72">
        <v>527841276.17000002</v>
      </c>
      <c r="O567" s="66">
        <v>35487543393.949997</v>
      </c>
      <c r="P567" s="66">
        <v>1231.04</v>
      </c>
    </row>
    <row r="568" spans="1:16" x14ac:dyDescent="0.2">
      <c r="A568" s="57">
        <v>550</v>
      </c>
      <c r="B568" s="71">
        <v>41157</v>
      </c>
      <c r="C568" s="66">
        <v>2023948294</v>
      </c>
      <c r="D568" s="66">
        <v>3768190465.3000002</v>
      </c>
      <c r="E568" s="73">
        <v>-1744242171.3</v>
      </c>
      <c r="F568" s="66">
        <v>4570664827</v>
      </c>
      <c r="G568" s="66">
        <v>5435977075.3999996</v>
      </c>
      <c r="H568" s="73">
        <v>-865312248.39999998</v>
      </c>
      <c r="I568" s="66">
        <v>9308724966.5200005</v>
      </c>
      <c r="J568" s="66">
        <v>11666419751.32</v>
      </c>
      <c r="K568" s="73">
        <v>-2357694784.8000002</v>
      </c>
      <c r="L568" s="66">
        <v>24907664211.459999</v>
      </c>
      <c r="M568" s="66">
        <v>19940415006.959999</v>
      </c>
      <c r="N568" s="72">
        <v>4967249204.5</v>
      </c>
      <c r="O568" s="66">
        <v>40811002298.980003</v>
      </c>
      <c r="P568" s="66">
        <v>1207.25</v>
      </c>
    </row>
    <row r="569" spans="1:16" x14ac:dyDescent="0.2">
      <c r="A569" s="57">
        <v>551</v>
      </c>
      <c r="B569" s="71">
        <v>41187</v>
      </c>
      <c r="C569" s="66">
        <v>2220939536</v>
      </c>
      <c r="D569" s="66">
        <v>3116946948.8000002</v>
      </c>
      <c r="E569" s="73">
        <v>-896007412.79999995</v>
      </c>
      <c r="F569" s="66">
        <v>7145558763.1999998</v>
      </c>
      <c r="G569" s="66">
        <v>6818224307.2299995</v>
      </c>
      <c r="H569" s="72">
        <v>327334455.97000003</v>
      </c>
      <c r="I569" s="66">
        <v>8877174202.5400009</v>
      </c>
      <c r="J569" s="66">
        <v>13765693348.370001</v>
      </c>
      <c r="K569" s="73">
        <v>-4888519145.8299999</v>
      </c>
      <c r="L569" s="66">
        <v>27545724337.220001</v>
      </c>
      <c r="M569" s="66">
        <v>22088532234.560001</v>
      </c>
      <c r="N569" s="72">
        <v>5457192102.6599998</v>
      </c>
      <c r="O569" s="66">
        <v>45789396838.959999</v>
      </c>
      <c r="P569" s="66">
        <v>1190.6500000000001</v>
      </c>
    </row>
    <row r="570" spans="1:16" x14ac:dyDescent="0.2">
      <c r="A570" s="57">
        <v>552</v>
      </c>
      <c r="B570" s="71">
        <v>41218</v>
      </c>
      <c r="C570" s="66">
        <v>2702963040</v>
      </c>
      <c r="D570" s="66">
        <v>2917137090</v>
      </c>
      <c r="E570" s="73">
        <v>-214174050</v>
      </c>
      <c r="F570" s="66">
        <v>4514844568.3999996</v>
      </c>
      <c r="G570" s="66">
        <v>5667427243.8400002</v>
      </c>
      <c r="H570" s="73">
        <v>-1152582675.4400001</v>
      </c>
      <c r="I570" s="66">
        <v>7017762314.5</v>
      </c>
      <c r="J570" s="66">
        <v>8148116811.3100004</v>
      </c>
      <c r="K570" s="73">
        <v>-1130354496.8099999</v>
      </c>
      <c r="L570" s="66">
        <v>23811903242.02</v>
      </c>
      <c r="M570" s="66">
        <v>21314792019.77</v>
      </c>
      <c r="N570" s="72">
        <v>2497111222.25</v>
      </c>
      <c r="O570" s="66">
        <v>38047473164.919998</v>
      </c>
      <c r="P570" s="66">
        <v>1191.01</v>
      </c>
    </row>
    <row r="571" spans="1:16" x14ac:dyDescent="0.2">
      <c r="A571" s="57">
        <v>553</v>
      </c>
      <c r="B571" s="65" t="s">
        <v>448</v>
      </c>
      <c r="C571" s="66">
        <v>2017233447</v>
      </c>
      <c r="D571" s="66">
        <v>2435627924.8000002</v>
      </c>
      <c r="E571" s="73">
        <v>-418394477.80000001</v>
      </c>
      <c r="F571" s="66">
        <v>4387728697.2700005</v>
      </c>
      <c r="G571" s="66">
        <v>5550761387.2700005</v>
      </c>
      <c r="H571" s="73">
        <v>-1163032690</v>
      </c>
      <c r="I571" s="66">
        <v>6679519207.5900002</v>
      </c>
      <c r="J571" s="66">
        <v>6289455141.2200003</v>
      </c>
      <c r="K571" s="72">
        <v>390064066.37</v>
      </c>
      <c r="L571" s="66">
        <v>20326420973.599998</v>
      </c>
      <c r="M571" s="66">
        <v>19135057872.169998</v>
      </c>
      <c r="N571" s="72">
        <v>1191363101.4300001</v>
      </c>
      <c r="O571" s="66">
        <v>33410902325.459999</v>
      </c>
      <c r="P571" s="66">
        <v>1165.51</v>
      </c>
    </row>
    <row r="572" spans="1:16" x14ac:dyDescent="0.2">
      <c r="A572" s="57">
        <v>554</v>
      </c>
      <c r="B572" s="65" t="s">
        <v>449</v>
      </c>
      <c r="C572" s="66">
        <v>1739799840</v>
      </c>
      <c r="D572" s="66">
        <v>2502507745.4000001</v>
      </c>
      <c r="E572" s="73">
        <v>-762707905.39999998</v>
      </c>
      <c r="F572" s="66">
        <v>5280180041.4799995</v>
      </c>
      <c r="G572" s="66">
        <v>4675378078.9799995</v>
      </c>
      <c r="H572" s="72">
        <v>604801962.5</v>
      </c>
      <c r="I572" s="66">
        <v>6957045944.6599998</v>
      </c>
      <c r="J572" s="66">
        <v>6780053341.9899998</v>
      </c>
      <c r="K572" s="72">
        <v>176992602.66999999</v>
      </c>
      <c r="L572" s="66">
        <v>14545404172.57</v>
      </c>
      <c r="M572" s="66">
        <v>14564490832.34</v>
      </c>
      <c r="N572" s="73">
        <v>-19086659.77</v>
      </c>
      <c r="O572" s="66">
        <v>28522429998.709999</v>
      </c>
      <c r="P572" s="66">
        <v>1184.55</v>
      </c>
    </row>
    <row r="573" spans="1:16" x14ac:dyDescent="0.2">
      <c r="A573" s="57">
        <v>555</v>
      </c>
      <c r="B573" s="65" t="s">
        <v>450</v>
      </c>
      <c r="C573" s="66">
        <v>1711449247.2</v>
      </c>
      <c r="D573" s="66">
        <v>3368735727.8499999</v>
      </c>
      <c r="E573" s="73">
        <v>-1657286480.6500001</v>
      </c>
      <c r="F573" s="66">
        <v>5916828402</v>
      </c>
      <c r="G573" s="66">
        <v>6996665105</v>
      </c>
      <c r="H573" s="73">
        <v>-1079836703</v>
      </c>
      <c r="I573" s="66">
        <v>7755588943.6400003</v>
      </c>
      <c r="J573" s="66">
        <v>7928245086.9799995</v>
      </c>
      <c r="K573" s="73">
        <v>-172656143.34</v>
      </c>
      <c r="L573" s="66">
        <v>18007429865.66</v>
      </c>
      <c r="M573" s="66">
        <v>15097650538.67</v>
      </c>
      <c r="N573" s="72">
        <v>2909779326.9899998</v>
      </c>
      <c r="O573" s="66">
        <v>33391296458.5</v>
      </c>
      <c r="P573" s="66">
        <v>1171.23</v>
      </c>
    </row>
    <row r="574" spans="1:16" x14ac:dyDescent="0.2">
      <c r="A574" s="57">
        <v>556</v>
      </c>
      <c r="B574" s="65" t="s">
        <v>451</v>
      </c>
      <c r="C574" s="66">
        <v>1779883590</v>
      </c>
      <c r="D574" s="66">
        <v>2486152146.4000001</v>
      </c>
      <c r="E574" s="73">
        <v>-706268556.39999998</v>
      </c>
      <c r="F574" s="66">
        <v>4750419719</v>
      </c>
      <c r="G574" s="66">
        <v>5742637508.25</v>
      </c>
      <c r="H574" s="73">
        <v>-992217789.25</v>
      </c>
      <c r="I574" s="66">
        <v>7553757600.1999998</v>
      </c>
      <c r="J574" s="66">
        <v>5940338205.25</v>
      </c>
      <c r="K574" s="72">
        <v>1613419394.95</v>
      </c>
      <c r="L574" s="66">
        <v>12770263924.809999</v>
      </c>
      <c r="M574" s="66">
        <v>12685196974.110001</v>
      </c>
      <c r="N574" s="72">
        <v>85066950.700000003</v>
      </c>
      <c r="O574" s="66">
        <v>26854324834.009998</v>
      </c>
      <c r="P574" s="66">
        <v>1173.56</v>
      </c>
    </row>
    <row r="575" spans="1:16" x14ac:dyDescent="0.2">
      <c r="A575" s="57">
        <v>557</v>
      </c>
      <c r="B575" s="65" t="s">
        <v>452</v>
      </c>
      <c r="C575" s="66">
        <v>1517846918.45</v>
      </c>
      <c r="D575" s="66">
        <v>1900530846.8</v>
      </c>
      <c r="E575" s="73">
        <v>-382683928.35000002</v>
      </c>
      <c r="F575" s="66">
        <v>4522983494.2799997</v>
      </c>
      <c r="G575" s="66">
        <v>5015790342.5</v>
      </c>
      <c r="H575" s="73">
        <v>-492806848.22000003</v>
      </c>
      <c r="I575" s="66">
        <v>5300610483.9499998</v>
      </c>
      <c r="J575" s="66">
        <v>8707085375.2600002</v>
      </c>
      <c r="K575" s="73">
        <v>-3406474891.3099999</v>
      </c>
      <c r="L575" s="66">
        <v>17296089049.950001</v>
      </c>
      <c r="M575" s="66">
        <v>13014123382.07</v>
      </c>
      <c r="N575" s="72">
        <v>4281965667.8800001</v>
      </c>
      <c r="O575" s="66">
        <v>28637529946.630001</v>
      </c>
      <c r="P575" s="66">
        <v>1154.44</v>
      </c>
    </row>
    <row r="576" spans="1:16" x14ac:dyDescent="0.2">
      <c r="A576" s="57">
        <v>558</v>
      </c>
      <c r="B576" s="65" t="s">
        <v>453</v>
      </c>
      <c r="C576" s="66">
        <v>1464779849</v>
      </c>
      <c r="D576" s="66">
        <v>1481050736.75</v>
      </c>
      <c r="E576" s="73">
        <v>-16270887.75</v>
      </c>
      <c r="F576" s="66">
        <v>5329834700.3999996</v>
      </c>
      <c r="G576" s="66">
        <v>5646459538.3000002</v>
      </c>
      <c r="H576" s="73">
        <v>-316624837.89999998</v>
      </c>
      <c r="I576" s="66">
        <v>4382731483.8900003</v>
      </c>
      <c r="J576" s="66">
        <v>6544780253.3699999</v>
      </c>
      <c r="K576" s="73">
        <v>-2162048769.48</v>
      </c>
      <c r="L576" s="66">
        <v>14296810411.6</v>
      </c>
      <c r="M576" s="66">
        <v>11801865916.469999</v>
      </c>
      <c r="N576" s="72">
        <v>2494944495.1300001</v>
      </c>
      <c r="O576" s="66">
        <v>25474156444.889999</v>
      </c>
      <c r="P576" s="66">
        <v>1135.1600000000001</v>
      </c>
    </row>
    <row r="577" spans="1:16" x14ac:dyDescent="0.2">
      <c r="A577" s="57">
        <v>559</v>
      </c>
      <c r="B577" s="65" t="s">
        <v>454</v>
      </c>
      <c r="C577" s="66">
        <v>1795978256</v>
      </c>
      <c r="D577" s="66">
        <v>1599705416.5999999</v>
      </c>
      <c r="E577" s="72">
        <v>196272839.40000001</v>
      </c>
      <c r="F577" s="66">
        <v>3803926661.7199998</v>
      </c>
      <c r="G577" s="66">
        <v>6064873730.2200003</v>
      </c>
      <c r="H577" s="73">
        <v>-2260947068.5</v>
      </c>
      <c r="I577" s="66">
        <v>6293165927.25</v>
      </c>
      <c r="J577" s="66">
        <v>6454822873.3400002</v>
      </c>
      <c r="K577" s="73">
        <v>-161656946.09</v>
      </c>
      <c r="L577" s="66">
        <v>14647594796.57</v>
      </c>
      <c r="M577" s="66">
        <v>12421263621.379999</v>
      </c>
      <c r="N577" s="72">
        <v>2226331175.1900001</v>
      </c>
      <c r="O577" s="66">
        <v>26540665641.540001</v>
      </c>
      <c r="P577" s="66">
        <v>1131.52</v>
      </c>
    </row>
    <row r="578" spans="1:16" x14ac:dyDescent="0.2">
      <c r="A578" s="57">
        <v>560</v>
      </c>
      <c r="B578" s="65" t="s">
        <v>455</v>
      </c>
      <c r="C578" s="66">
        <v>1680278822</v>
      </c>
      <c r="D578" s="66">
        <v>2560231359.25</v>
      </c>
      <c r="E578" s="73">
        <v>-879952537.25</v>
      </c>
      <c r="F578" s="66">
        <v>4759452208.6800003</v>
      </c>
      <c r="G578" s="66">
        <v>4948415847</v>
      </c>
      <c r="H578" s="73">
        <v>-188963638.31999999</v>
      </c>
      <c r="I578" s="66">
        <v>6364094929.1400003</v>
      </c>
      <c r="J578" s="66">
        <v>7562890574.5100002</v>
      </c>
      <c r="K578" s="73">
        <v>-1198795645.3699999</v>
      </c>
      <c r="L578" s="66">
        <v>16027167043.09</v>
      </c>
      <c r="M578" s="66">
        <v>13759455222.15</v>
      </c>
      <c r="N578" s="72">
        <v>2267711820.9400001</v>
      </c>
      <c r="O578" s="66">
        <v>28830993002.91</v>
      </c>
      <c r="P578" s="66">
        <v>1110.7</v>
      </c>
    </row>
    <row r="579" spans="1:16" x14ac:dyDescent="0.2">
      <c r="A579" s="57">
        <v>561</v>
      </c>
      <c r="B579" s="65" t="s">
        <v>456</v>
      </c>
      <c r="C579" s="66">
        <v>2852527773.9000001</v>
      </c>
      <c r="D579" s="66">
        <v>2140848020.73</v>
      </c>
      <c r="E579" s="72">
        <v>711679753.16999996</v>
      </c>
      <c r="F579" s="66">
        <v>5378947019</v>
      </c>
      <c r="G579" s="66">
        <v>5446071955.5</v>
      </c>
      <c r="H579" s="73">
        <v>-67124936.5</v>
      </c>
      <c r="I579" s="66">
        <v>6461805826.6300001</v>
      </c>
      <c r="J579" s="66">
        <v>8838860711.0699997</v>
      </c>
      <c r="K579" s="73">
        <v>-2377054884.4400001</v>
      </c>
      <c r="L579" s="66">
        <v>16400698776.57</v>
      </c>
      <c r="M579" s="66">
        <v>14668198708.799999</v>
      </c>
      <c r="N579" s="72">
        <v>1732500067.77</v>
      </c>
      <c r="O579" s="66">
        <v>31093979396.099998</v>
      </c>
      <c r="P579" s="66">
        <v>1125.78</v>
      </c>
    </row>
    <row r="580" spans="1:16" x14ac:dyDescent="0.2">
      <c r="A580" s="57">
        <v>562</v>
      </c>
      <c r="B580" s="65" t="s">
        <v>457</v>
      </c>
      <c r="C580" s="66">
        <v>2521562214</v>
      </c>
      <c r="D580" s="66">
        <v>1190644943.98</v>
      </c>
      <c r="E580" s="72">
        <v>1330917270.02</v>
      </c>
      <c r="F580" s="66">
        <v>3924699605</v>
      </c>
      <c r="G580" s="66">
        <v>4388765017</v>
      </c>
      <c r="H580" s="73">
        <v>-464065412</v>
      </c>
      <c r="I580" s="66">
        <v>6230598481.1999998</v>
      </c>
      <c r="J580" s="66">
        <v>7794462934.6899996</v>
      </c>
      <c r="K580" s="73">
        <v>-1563864453.49</v>
      </c>
      <c r="L580" s="66">
        <v>12398850598.889999</v>
      </c>
      <c r="M580" s="66">
        <v>11701838003.42</v>
      </c>
      <c r="N580" s="72">
        <v>697012595.47000003</v>
      </c>
      <c r="O580" s="66">
        <v>25075710899.09</v>
      </c>
      <c r="P580" s="66">
        <v>1132.83</v>
      </c>
    </row>
    <row r="581" spans="1:16" x14ac:dyDescent="0.2">
      <c r="A581" s="57">
        <v>563</v>
      </c>
      <c r="B581" s="65" t="s">
        <v>458</v>
      </c>
      <c r="C581" s="66">
        <v>2167064967</v>
      </c>
      <c r="D581" s="66">
        <v>1391853333.75</v>
      </c>
      <c r="E581" s="72">
        <v>775211633.25</v>
      </c>
      <c r="F581" s="66">
        <v>3768829247.9899998</v>
      </c>
      <c r="G581" s="66">
        <v>2745801875.3699999</v>
      </c>
      <c r="H581" s="72">
        <v>1023027372.62</v>
      </c>
      <c r="I581" s="66">
        <v>3816110546.5100002</v>
      </c>
      <c r="J581" s="66">
        <v>5460455912.9700003</v>
      </c>
      <c r="K581" s="73">
        <v>-1644345366.46</v>
      </c>
      <c r="L581" s="66">
        <v>12423619225.76</v>
      </c>
      <c r="M581" s="66">
        <v>12577512865.17</v>
      </c>
      <c r="N581" s="73">
        <v>-153893639.41</v>
      </c>
      <c r="O581" s="66">
        <v>22175623987.259998</v>
      </c>
      <c r="P581" s="66">
        <v>1139.93</v>
      </c>
    </row>
    <row r="582" spans="1:16" x14ac:dyDescent="0.2">
      <c r="A582" s="57">
        <v>564</v>
      </c>
      <c r="B582" s="65" t="s">
        <v>459</v>
      </c>
      <c r="C582" s="66">
        <v>1985718882</v>
      </c>
      <c r="D582" s="66">
        <v>1104212279.55</v>
      </c>
      <c r="E582" s="72">
        <v>881506602.45000005</v>
      </c>
      <c r="F582" s="66">
        <v>3529148836</v>
      </c>
      <c r="G582" s="66">
        <v>3482351247.6399999</v>
      </c>
      <c r="H582" s="72">
        <v>46797588.359999999</v>
      </c>
      <c r="I582" s="66">
        <v>4395248768.8800001</v>
      </c>
      <c r="J582" s="66">
        <v>3749445922.9099998</v>
      </c>
      <c r="K582" s="72">
        <v>645802845.97000003</v>
      </c>
      <c r="L582" s="66">
        <v>14935727787.18</v>
      </c>
      <c r="M582" s="66">
        <v>16509834823.959999</v>
      </c>
      <c r="N582" s="73">
        <v>-1574107036.78</v>
      </c>
      <c r="O582" s="66">
        <v>24845844274.060001</v>
      </c>
      <c r="P582" s="66">
        <v>1153.6600000000001</v>
      </c>
    </row>
    <row r="583" spans="1:16" x14ac:dyDescent="0.2">
      <c r="A583" s="57">
        <v>565</v>
      </c>
      <c r="B583" s="65" t="s">
        <v>460</v>
      </c>
      <c r="C583" s="66">
        <v>1534447474</v>
      </c>
      <c r="D583" s="66">
        <v>2019513849.0599999</v>
      </c>
      <c r="E583" s="73">
        <v>-485066375.06</v>
      </c>
      <c r="F583" s="66">
        <v>2166521864.3000002</v>
      </c>
      <c r="G583" s="66">
        <v>3227292526.3000002</v>
      </c>
      <c r="H583" s="73">
        <v>-1060770662</v>
      </c>
      <c r="I583" s="66">
        <v>5180880727.75</v>
      </c>
      <c r="J583" s="66">
        <v>4218027003.8299999</v>
      </c>
      <c r="K583" s="72">
        <v>962853723.91999996</v>
      </c>
      <c r="L583" s="66">
        <v>14556034825.68</v>
      </c>
      <c r="M583" s="66">
        <v>13973051512.540001</v>
      </c>
      <c r="N583" s="72">
        <v>582983313.13999999</v>
      </c>
      <c r="O583" s="66">
        <v>23437884891.73</v>
      </c>
      <c r="P583" s="66">
        <v>1138.6300000000001</v>
      </c>
    </row>
    <row r="584" spans="1:16" x14ac:dyDescent="0.2">
      <c r="A584" s="57">
        <v>566</v>
      </c>
      <c r="B584" s="65" t="s">
        <v>461</v>
      </c>
      <c r="C584" s="66">
        <v>2773303574</v>
      </c>
      <c r="D584" s="66">
        <v>4819698537.5</v>
      </c>
      <c r="E584" s="73">
        <v>-2046394963.5</v>
      </c>
      <c r="F584" s="66">
        <v>3956269310.5999999</v>
      </c>
      <c r="G584" s="66">
        <v>4179007203.1599998</v>
      </c>
      <c r="H584" s="73">
        <v>-222737892.56</v>
      </c>
      <c r="I584" s="66">
        <v>18517720457.75</v>
      </c>
      <c r="J584" s="66">
        <v>18380791925.900002</v>
      </c>
      <c r="K584" s="72">
        <v>136928531.84999999</v>
      </c>
      <c r="L584" s="66">
        <v>21059984440.970001</v>
      </c>
      <c r="M584" s="66">
        <v>18927780116.759998</v>
      </c>
      <c r="N584" s="72">
        <v>2132204324.21</v>
      </c>
      <c r="O584" s="66">
        <v>46307277783.32</v>
      </c>
      <c r="P584" s="66">
        <v>1141.5</v>
      </c>
    </row>
    <row r="585" spans="1:16" x14ac:dyDescent="0.2">
      <c r="A585" s="57">
        <v>567</v>
      </c>
      <c r="B585" s="71">
        <v>40914</v>
      </c>
      <c r="C585" s="66">
        <v>1470593302</v>
      </c>
      <c r="D585" s="66">
        <v>1861543124</v>
      </c>
      <c r="E585" s="73">
        <v>-390949822</v>
      </c>
      <c r="F585" s="66">
        <v>2628662538.3000002</v>
      </c>
      <c r="G585" s="66">
        <v>3437502345.5</v>
      </c>
      <c r="H585" s="73">
        <v>-808839807.20000005</v>
      </c>
      <c r="I585" s="66">
        <v>5536994428.8000002</v>
      </c>
      <c r="J585" s="66">
        <v>6330943647.5200005</v>
      </c>
      <c r="K585" s="73">
        <v>-793949218.72000003</v>
      </c>
      <c r="L585" s="66">
        <v>13357820220.450001</v>
      </c>
      <c r="M585" s="66">
        <v>11364081372.530001</v>
      </c>
      <c r="N585" s="72">
        <v>1993738847.9200001</v>
      </c>
      <c r="O585" s="66">
        <v>22994070489.549999</v>
      </c>
      <c r="P585" s="66">
        <v>1115.19</v>
      </c>
    </row>
    <row r="586" spans="1:16" x14ac:dyDescent="0.2">
      <c r="A586" s="57">
        <v>568</v>
      </c>
      <c r="B586" s="71">
        <v>41035</v>
      </c>
      <c r="C586" s="66">
        <v>1488546957</v>
      </c>
      <c r="D586" s="66">
        <v>1706593603.96</v>
      </c>
      <c r="E586" s="73">
        <v>-218046646.96000001</v>
      </c>
      <c r="F586" s="66">
        <v>3408422530</v>
      </c>
      <c r="G586" s="66">
        <v>2990084210.5</v>
      </c>
      <c r="H586" s="72">
        <v>418338319.5</v>
      </c>
      <c r="I586" s="66">
        <v>5936469229.3900003</v>
      </c>
      <c r="J586" s="66">
        <v>7259901057.1999998</v>
      </c>
      <c r="K586" s="73">
        <v>-1323431827.8099999</v>
      </c>
      <c r="L586" s="66">
        <v>11707641658.02</v>
      </c>
      <c r="M586" s="66">
        <v>10584501502.75</v>
      </c>
      <c r="N586" s="72">
        <v>1123140155.27</v>
      </c>
      <c r="O586" s="66">
        <v>22541080374.41</v>
      </c>
      <c r="P586" s="66">
        <v>1099.1500000000001</v>
      </c>
    </row>
    <row r="587" spans="1:16" x14ac:dyDescent="0.2">
      <c r="A587" s="57">
        <v>569</v>
      </c>
      <c r="B587" s="71">
        <v>41066</v>
      </c>
      <c r="C587" s="66">
        <v>2604187795</v>
      </c>
      <c r="D587" s="66">
        <v>1273470251</v>
      </c>
      <c r="E587" s="72">
        <v>1330717544</v>
      </c>
      <c r="F587" s="66">
        <v>4976857892.1999998</v>
      </c>
      <c r="G587" s="66">
        <v>3333623690.5</v>
      </c>
      <c r="H587" s="72">
        <v>1643234201.7</v>
      </c>
      <c r="I587" s="66">
        <v>5061144962.71</v>
      </c>
      <c r="J587" s="66">
        <v>7453058373.1199999</v>
      </c>
      <c r="K587" s="73">
        <v>-2391913410.4099998</v>
      </c>
      <c r="L587" s="66">
        <v>10774050947.360001</v>
      </c>
      <c r="M587" s="66">
        <v>11356089282.65</v>
      </c>
      <c r="N587" s="73">
        <v>-582038335.28999996</v>
      </c>
      <c r="O587" s="66">
        <v>23416241597.27</v>
      </c>
      <c r="P587" s="66">
        <v>1117.95</v>
      </c>
    </row>
    <row r="588" spans="1:16" x14ac:dyDescent="0.2">
      <c r="A588" s="57">
        <v>570</v>
      </c>
      <c r="B588" s="71">
        <v>41096</v>
      </c>
      <c r="C588" s="66">
        <v>3031478884</v>
      </c>
      <c r="D588" s="66">
        <v>1227609495.1099999</v>
      </c>
      <c r="E588" s="72">
        <v>1803869388.8900001</v>
      </c>
      <c r="F588" s="66">
        <v>3540054697.1700001</v>
      </c>
      <c r="G588" s="66">
        <v>4978553394.54</v>
      </c>
      <c r="H588" s="73">
        <v>-1438498697.3699999</v>
      </c>
      <c r="I588" s="66">
        <v>7911168569.1899996</v>
      </c>
      <c r="J588" s="66">
        <v>6187652193.0699997</v>
      </c>
      <c r="K588" s="72">
        <v>1723516376.1199999</v>
      </c>
      <c r="L588" s="66">
        <v>11806581942.49</v>
      </c>
      <c r="M588" s="66">
        <v>13895469010.129999</v>
      </c>
      <c r="N588" s="73">
        <v>-2088887067.6400001</v>
      </c>
      <c r="O588" s="66">
        <v>26289284092.849998</v>
      </c>
      <c r="P588" s="66">
        <v>1118.53</v>
      </c>
    </row>
    <row r="589" spans="1:16" x14ac:dyDescent="0.2">
      <c r="A589" s="57">
        <v>571</v>
      </c>
      <c r="B589" s="71">
        <v>41127</v>
      </c>
      <c r="C589" s="66">
        <v>1744450397</v>
      </c>
      <c r="D589" s="66">
        <v>1339874927.0999999</v>
      </c>
      <c r="E589" s="72">
        <v>404575469.89999998</v>
      </c>
      <c r="F589" s="66">
        <v>3051320753.1999998</v>
      </c>
      <c r="G589" s="66">
        <v>3446940174.25</v>
      </c>
      <c r="H589" s="73">
        <v>-395619421.05000001</v>
      </c>
      <c r="I589" s="66">
        <v>5016183112.2200003</v>
      </c>
      <c r="J589" s="66">
        <v>4809499088.25</v>
      </c>
      <c r="K589" s="72">
        <v>206684023.97</v>
      </c>
      <c r="L589" s="66">
        <v>8819636100.25</v>
      </c>
      <c r="M589" s="66">
        <v>9035276173.0699997</v>
      </c>
      <c r="N589" s="73">
        <v>-215640072.81999999</v>
      </c>
      <c r="O589" s="66">
        <v>18631590362.669998</v>
      </c>
      <c r="P589" s="66">
        <v>1127.0999999999999</v>
      </c>
    </row>
    <row r="590" spans="1:16" x14ac:dyDescent="0.2">
      <c r="A590" s="57">
        <v>572</v>
      </c>
      <c r="B590" s="71">
        <v>41219</v>
      </c>
      <c r="C590" s="66">
        <v>3533301186.9499998</v>
      </c>
      <c r="D590" s="66">
        <v>1522686307</v>
      </c>
      <c r="E590" s="72">
        <v>2010614879.95</v>
      </c>
      <c r="F590" s="66">
        <v>6513487485.5799999</v>
      </c>
      <c r="G590" s="66">
        <v>4259882542.0500002</v>
      </c>
      <c r="H590" s="72">
        <v>2253604943.5300002</v>
      </c>
      <c r="I590" s="66">
        <v>6272318936.6499996</v>
      </c>
      <c r="J590" s="66">
        <v>6857694493.3500004</v>
      </c>
      <c r="K590" s="73">
        <v>-585375556.70000005</v>
      </c>
      <c r="L590" s="66">
        <v>14374220256.379999</v>
      </c>
      <c r="M590" s="66">
        <v>18053064523.16</v>
      </c>
      <c r="N590" s="73">
        <v>-3678844266.7800002</v>
      </c>
      <c r="O590" s="66">
        <v>30693327865.560001</v>
      </c>
      <c r="P590" s="66">
        <v>1158.07</v>
      </c>
    </row>
    <row r="591" spans="1:16" x14ac:dyDescent="0.2">
      <c r="A591" s="57">
        <v>573</v>
      </c>
      <c r="B591" s="71">
        <v>41249</v>
      </c>
      <c r="C591" s="66">
        <v>2842872711</v>
      </c>
      <c r="D591" s="66">
        <v>1693952171.8099999</v>
      </c>
      <c r="E591" s="72">
        <v>1148920539.1900001</v>
      </c>
      <c r="F591" s="66">
        <v>6185899249.75</v>
      </c>
      <c r="G591" s="66">
        <v>5027559421.04</v>
      </c>
      <c r="H591" s="72">
        <v>1158339828.71</v>
      </c>
      <c r="I591" s="66">
        <v>6004829292.21</v>
      </c>
      <c r="J591" s="66">
        <v>7290917379.5</v>
      </c>
      <c r="K591" s="73">
        <v>-1286088087.29</v>
      </c>
      <c r="L591" s="66">
        <v>14082591119.92</v>
      </c>
      <c r="M591" s="66">
        <v>15103763400.530001</v>
      </c>
      <c r="N591" s="73">
        <v>-1021172280.61</v>
      </c>
      <c r="O591" s="66">
        <v>29116192372.880001</v>
      </c>
      <c r="P591" s="66">
        <v>1162.93</v>
      </c>
    </row>
    <row r="592" spans="1:16" x14ac:dyDescent="0.2">
      <c r="A592" s="57">
        <v>574</v>
      </c>
      <c r="B592" s="65" t="s">
        <v>462</v>
      </c>
      <c r="C592" s="66">
        <v>2030500351</v>
      </c>
      <c r="D592" s="66">
        <v>1668966133.3</v>
      </c>
      <c r="E592" s="72">
        <v>361534217.69999999</v>
      </c>
      <c r="F592" s="66">
        <v>4242813554.8000002</v>
      </c>
      <c r="G592" s="66">
        <v>4815383905.9200001</v>
      </c>
      <c r="H592" s="73">
        <v>-572570351.12</v>
      </c>
      <c r="I592" s="66">
        <v>7812730946</v>
      </c>
      <c r="J592" s="66">
        <v>7848275481.3000002</v>
      </c>
      <c r="K592" s="73">
        <v>-35544535.299999997</v>
      </c>
      <c r="L592" s="66">
        <v>16504698155.01</v>
      </c>
      <c r="M592" s="66">
        <v>16258117486.290001</v>
      </c>
      <c r="N592" s="72">
        <v>246580668.72</v>
      </c>
      <c r="O592" s="66">
        <v>30590743006.810001</v>
      </c>
      <c r="P592" s="66">
        <v>1158.22</v>
      </c>
    </row>
    <row r="593" spans="1:16" x14ac:dyDescent="0.2">
      <c r="A593" s="57">
        <v>575</v>
      </c>
      <c r="B593" s="65" t="s">
        <v>463</v>
      </c>
      <c r="C593" s="66">
        <v>2425449224</v>
      </c>
      <c r="D593" s="66">
        <v>1404709982.5</v>
      </c>
      <c r="E593" s="72">
        <v>1020739241.5</v>
      </c>
      <c r="F593" s="66">
        <v>4249768548.3600001</v>
      </c>
      <c r="G593" s="66">
        <v>4593110164.7700005</v>
      </c>
      <c r="H593" s="73">
        <v>-343341616.41000003</v>
      </c>
      <c r="I593" s="66">
        <v>6284224003.5299997</v>
      </c>
      <c r="J593" s="66">
        <v>7747628520.7600002</v>
      </c>
      <c r="K593" s="73">
        <v>-1463404517.23</v>
      </c>
      <c r="L593" s="66">
        <v>13777152617.530001</v>
      </c>
      <c r="M593" s="66">
        <v>12991145725.389999</v>
      </c>
      <c r="N593" s="72">
        <v>786006892.13999999</v>
      </c>
      <c r="O593" s="66">
        <v>26736594393.419998</v>
      </c>
      <c r="P593" s="66">
        <v>1153.01</v>
      </c>
    </row>
    <row r="594" spans="1:16" x14ac:dyDescent="0.2">
      <c r="A594" s="57">
        <v>576</v>
      </c>
      <c r="B594" s="65" t="s">
        <v>464</v>
      </c>
      <c r="C594" s="66">
        <v>4765123770.5</v>
      </c>
      <c r="D594" s="66">
        <v>2000583493.46</v>
      </c>
      <c r="E594" s="72">
        <v>2764540277.04</v>
      </c>
      <c r="F594" s="66">
        <v>7768169912.8100004</v>
      </c>
      <c r="G594" s="66">
        <v>4558157133.0799999</v>
      </c>
      <c r="H594" s="72">
        <v>3210012779.73</v>
      </c>
      <c r="I594" s="66">
        <v>13927389550.469999</v>
      </c>
      <c r="J594" s="66">
        <v>15164290277.940001</v>
      </c>
      <c r="K594" s="73">
        <v>-1236900727.47</v>
      </c>
      <c r="L594" s="66">
        <v>15510999198.389999</v>
      </c>
      <c r="M594" s="66">
        <v>20248651527.689999</v>
      </c>
      <c r="N594" s="73">
        <v>-4737652329.3000002</v>
      </c>
      <c r="O594" s="66">
        <v>41971682432.169998</v>
      </c>
      <c r="P594" s="66">
        <v>1165.73</v>
      </c>
    </row>
    <row r="595" spans="1:16" x14ac:dyDescent="0.2">
      <c r="A595" s="57">
        <v>577</v>
      </c>
      <c r="B595" s="65" t="s">
        <v>465</v>
      </c>
      <c r="C595" s="66">
        <v>3281687945</v>
      </c>
      <c r="D595" s="66">
        <v>2042177345.6500001</v>
      </c>
      <c r="E595" s="72">
        <v>1239510599.3499999</v>
      </c>
      <c r="F595" s="66">
        <v>3942525262.5599999</v>
      </c>
      <c r="G595" s="66">
        <v>4504164435.0799999</v>
      </c>
      <c r="H595" s="73">
        <v>-561639172.51999998</v>
      </c>
      <c r="I595" s="66">
        <v>4532756647.8299999</v>
      </c>
      <c r="J595" s="66">
        <v>5408225065.0500002</v>
      </c>
      <c r="K595" s="73">
        <v>-875468417.22000003</v>
      </c>
      <c r="L595" s="66">
        <v>14667382766.07</v>
      </c>
      <c r="M595" s="66">
        <v>14469785775.68</v>
      </c>
      <c r="N595" s="72">
        <v>197596990.38999999</v>
      </c>
      <c r="O595" s="66">
        <v>26424352621.459999</v>
      </c>
      <c r="P595" s="66">
        <v>1163.4100000000001</v>
      </c>
    </row>
    <row r="596" spans="1:16" x14ac:dyDescent="0.2">
      <c r="A596" s="57">
        <v>578</v>
      </c>
      <c r="B596" s="65" t="s">
        <v>466</v>
      </c>
      <c r="C596" s="66">
        <v>1106717940</v>
      </c>
      <c r="D596" s="66">
        <v>1153849865.75</v>
      </c>
      <c r="E596" s="73">
        <v>-47131925.75</v>
      </c>
      <c r="F596" s="66">
        <v>4091666638.0999999</v>
      </c>
      <c r="G596" s="66">
        <v>2799193810.1900001</v>
      </c>
      <c r="H596" s="72">
        <v>1292472827.9100001</v>
      </c>
      <c r="I596" s="66">
        <v>4201133188.5700002</v>
      </c>
      <c r="J596" s="66">
        <v>5238081429.6899996</v>
      </c>
      <c r="K596" s="73">
        <v>-1036948241.12</v>
      </c>
      <c r="L596" s="66">
        <v>10030098377.57</v>
      </c>
      <c r="M596" s="66">
        <v>10238491038.610001</v>
      </c>
      <c r="N596" s="73">
        <v>-208392661.03999999</v>
      </c>
      <c r="O596" s="66">
        <v>19429616144.240002</v>
      </c>
      <c r="P596" s="66">
        <v>1173.0899999999999</v>
      </c>
    </row>
    <row r="597" spans="1:16" x14ac:dyDescent="0.2">
      <c r="A597" s="57">
        <v>579</v>
      </c>
      <c r="B597" s="65" t="s">
        <v>467</v>
      </c>
      <c r="C597" s="66">
        <v>1285465434</v>
      </c>
      <c r="D597" s="66">
        <v>1484354855</v>
      </c>
      <c r="E597" s="73">
        <v>-198889421</v>
      </c>
      <c r="F597" s="66">
        <v>3101188624.5</v>
      </c>
      <c r="G597" s="66">
        <v>2616736366.0100002</v>
      </c>
      <c r="H597" s="72">
        <v>484452258.49000001</v>
      </c>
      <c r="I597" s="66">
        <v>5210928391.5900002</v>
      </c>
      <c r="J597" s="66">
        <v>5190155476.6499996</v>
      </c>
      <c r="K597" s="72">
        <v>20772914.940000001</v>
      </c>
      <c r="L597" s="66">
        <v>10708941329.91</v>
      </c>
      <c r="M597" s="66">
        <v>11015277082.34</v>
      </c>
      <c r="N597" s="73">
        <v>-306335752.43000001</v>
      </c>
      <c r="O597" s="66">
        <v>20306523780</v>
      </c>
      <c r="P597" s="66">
        <v>1173.24</v>
      </c>
    </row>
    <row r="598" spans="1:16" x14ac:dyDescent="0.2">
      <c r="A598" s="57">
        <v>580</v>
      </c>
      <c r="B598" s="65" t="s">
        <v>468</v>
      </c>
      <c r="C598" s="66">
        <v>1666885586</v>
      </c>
      <c r="D598" s="66">
        <v>2404717743</v>
      </c>
      <c r="E598" s="73">
        <v>-737832157</v>
      </c>
      <c r="F598" s="66">
        <v>2878667794.8000002</v>
      </c>
      <c r="G598" s="66">
        <v>3286842037.8800001</v>
      </c>
      <c r="H598" s="73">
        <v>-408174243.07999998</v>
      </c>
      <c r="I598" s="66">
        <v>5841416886.9300003</v>
      </c>
      <c r="J598" s="66">
        <v>6583507743.3299999</v>
      </c>
      <c r="K598" s="73">
        <v>-742090856.39999998</v>
      </c>
      <c r="L598" s="66">
        <v>12244774496.92</v>
      </c>
      <c r="M598" s="66">
        <v>10356677240.440001</v>
      </c>
      <c r="N598" s="72">
        <v>1888097256.48</v>
      </c>
      <c r="O598" s="66">
        <v>22631744764.650002</v>
      </c>
      <c r="P598" s="66">
        <v>1159.05</v>
      </c>
    </row>
    <row r="599" spans="1:16" x14ac:dyDescent="0.2">
      <c r="A599" s="57">
        <v>581</v>
      </c>
      <c r="B599" s="65" t="s">
        <v>469</v>
      </c>
      <c r="C599" s="66">
        <v>2144666991</v>
      </c>
      <c r="D599" s="66">
        <v>2745157920</v>
      </c>
      <c r="E599" s="73">
        <v>-600490929</v>
      </c>
      <c r="F599" s="66">
        <v>4351931441.1000004</v>
      </c>
      <c r="G599" s="66">
        <v>3887909665.6399999</v>
      </c>
      <c r="H599" s="72">
        <v>464021775.45999998</v>
      </c>
      <c r="I599" s="66">
        <v>6936921989.5799999</v>
      </c>
      <c r="J599" s="66">
        <v>8727173944.8899994</v>
      </c>
      <c r="K599" s="73">
        <v>-1790251955.3099999</v>
      </c>
      <c r="L599" s="66">
        <v>12554271490.879999</v>
      </c>
      <c r="M599" s="66">
        <v>10627550382.030001</v>
      </c>
      <c r="N599" s="72">
        <v>1926721108.8499999</v>
      </c>
      <c r="O599" s="66">
        <v>25987791912.560001</v>
      </c>
      <c r="P599" s="66">
        <v>1152.9100000000001</v>
      </c>
    </row>
    <row r="600" spans="1:16" x14ac:dyDescent="0.2">
      <c r="A600" s="57">
        <v>582</v>
      </c>
      <c r="B600" s="65" t="s">
        <v>470</v>
      </c>
      <c r="C600" s="66">
        <v>1533318235</v>
      </c>
      <c r="D600" s="66">
        <v>1440121035.0999999</v>
      </c>
      <c r="E600" s="72">
        <v>93197199.900000006</v>
      </c>
      <c r="F600" s="66">
        <v>2486100045.5</v>
      </c>
      <c r="G600" s="66">
        <v>2840295852.52</v>
      </c>
      <c r="H600" s="73">
        <v>-354195807.01999998</v>
      </c>
      <c r="I600" s="66">
        <v>4909849479.3299999</v>
      </c>
      <c r="J600" s="66">
        <v>5959371817.1400003</v>
      </c>
      <c r="K600" s="73">
        <v>-1049522337.8099999</v>
      </c>
      <c r="L600" s="66">
        <v>9170360071.3899994</v>
      </c>
      <c r="M600" s="66">
        <v>7859839126.46</v>
      </c>
      <c r="N600" s="72">
        <v>1310520944.9300001</v>
      </c>
      <c r="O600" s="66">
        <v>18099627831.220001</v>
      </c>
      <c r="P600" s="66">
        <v>1147.43</v>
      </c>
    </row>
    <row r="601" spans="1:16" x14ac:dyDescent="0.2">
      <c r="A601" s="57">
        <v>583</v>
      </c>
      <c r="B601" s="65" t="s">
        <v>471</v>
      </c>
      <c r="C601" s="66">
        <v>1091230148</v>
      </c>
      <c r="D601" s="66">
        <v>1180952173.7</v>
      </c>
      <c r="E601" s="73">
        <v>-89722025.700000003</v>
      </c>
      <c r="F601" s="66">
        <v>3695411058.25</v>
      </c>
      <c r="G601" s="66">
        <v>2888837024.75</v>
      </c>
      <c r="H601" s="72">
        <v>806574033.5</v>
      </c>
      <c r="I601" s="66">
        <v>4831620052.29</v>
      </c>
      <c r="J601" s="66">
        <v>5754516983.1300001</v>
      </c>
      <c r="K601" s="73">
        <v>-922896930.84000003</v>
      </c>
      <c r="L601" s="66">
        <v>8714059793.1200008</v>
      </c>
      <c r="M601" s="66">
        <v>8508014870.0799999</v>
      </c>
      <c r="N601" s="72">
        <v>206044923.03999999</v>
      </c>
      <c r="O601" s="66">
        <v>18332321051.66</v>
      </c>
      <c r="P601" s="66">
        <v>1151.0899999999999</v>
      </c>
    </row>
    <row r="602" spans="1:16" x14ac:dyDescent="0.2">
      <c r="A602" s="57">
        <v>584</v>
      </c>
      <c r="B602" s="65" t="s">
        <v>472</v>
      </c>
      <c r="C602" s="66">
        <v>3093341542</v>
      </c>
      <c r="D602" s="66">
        <v>1784719985.47</v>
      </c>
      <c r="E602" s="72">
        <v>1308621556.53</v>
      </c>
      <c r="F602" s="66">
        <v>5263753929.7600002</v>
      </c>
      <c r="G602" s="66">
        <v>4137991244.8800001</v>
      </c>
      <c r="H602" s="72">
        <v>1125762684.8800001</v>
      </c>
      <c r="I602" s="66">
        <v>9116602350.5100002</v>
      </c>
      <c r="J602" s="66">
        <v>8959903102.6100006</v>
      </c>
      <c r="K602" s="72">
        <v>156699247.90000001</v>
      </c>
      <c r="L602" s="66">
        <v>13874118566.870001</v>
      </c>
      <c r="M602" s="66">
        <v>16465202056.18</v>
      </c>
      <c r="N602" s="73">
        <v>-2591083489.3099999</v>
      </c>
      <c r="O602" s="66">
        <v>31347816389.139999</v>
      </c>
      <c r="P602" s="66">
        <v>1165.98</v>
      </c>
    </row>
    <row r="603" spans="1:16" x14ac:dyDescent="0.2">
      <c r="A603" s="57">
        <v>585</v>
      </c>
      <c r="B603" s="65" t="s">
        <v>473</v>
      </c>
      <c r="C603" s="66">
        <v>3685934284</v>
      </c>
      <c r="D603" s="66">
        <v>2144388486.25</v>
      </c>
      <c r="E603" s="72">
        <v>1541545797.75</v>
      </c>
      <c r="F603" s="66">
        <v>4451781354</v>
      </c>
      <c r="G603" s="66">
        <v>5473289389</v>
      </c>
      <c r="H603" s="73">
        <v>-1021508035</v>
      </c>
      <c r="I603" s="66">
        <v>8894180312.6499996</v>
      </c>
      <c r="J603" s="66">
        <v>6832656915.1499996</v>
      </c>
      <c r="K603" s="72">
        <v>2061523397.5</v>
      </c>
      <c r="L603" s="66">
        <v>11642274181.07</v>
      </c>
      <c r="M603" s="66">
        <v>14223835341.32</v>
      </c>
      <c r="N603" s="73">
        <v>-2581561160.25</v>
      </c>
      <c r="O603" s="66">
        <v>28674170131.720001</v>
      </c>
      <c r="P603" s="66">
        <v>1171.32</v>
      </c>
    </row>
    <row r="604" spans="1:16" x14ac:dyDescent="0.2">
      <c r="A604" s="57">
        <v>586</v>
      </c>
      <c r="B604" s="65" t="s">
        <v>474</v>
      </c>
      <c r="C604" s="66">
        <v>2637675462</v>
      </c>
      <c r="D604" s="66">
        <v>9373961892.2700005</v>
      </c>
      <c r="E604" s="73">
        <v>-6736286430.2700005</v>
      </c>
      <c r="F604" s="66">
        <v>4387232598.5</v>
      </c>
      <c r="G604" s="66">
        <v>3623444229.5</v>
      </c>
      <c r="H604" s="72">
        <v>763788369</v>
      </c>
      <c r="I604" s="66">
        <v>12018555874.76</v>
      </c>
      <c r="J604" s="66">
        <v>6320318347.4499998</v>
      </c>
      <c r="K604" s="72">
        <v>5698237527.3100004</v>
      </c>
      <c r="L604" s="66">
        <v>14509106912.4</v>
      </c>
      <c r="M604" s="66">
        <v>14234846378.43</v>
      </c>
      <c r="N604" s="72">
        <v>274260533.97000003</v>
      </c>
      <c r="O604" s="66">
        <v>33552570847.66</v>
      </c>
      <c r="P604" s="66">
        <v>1172.1099999999999</v>
      </c>
    </row>
    <row r="605" spans="1:16" x14ac:dyDescent="0.2">
      <c r="A605" s="57">
        <v>587</v>
      </c>
      <c r="B605" s="71">
        <v>40946</v>
      </c>
      <c r="C605" s="66">
        <v>2454337865</v>
      </c>
      <c r="D605" s="66">
        <v>3396322396.1999998</v>
      </c>
      <c r="E605" s="73">
        <v>-941984531.20000005</v>
      </c>
      <c r="F605" s="66">
        <v>3241477332</v>
      </c>
      <c r="G605" s="66">
        <v>3565379851.75</v>
      </c>
      <c r="H605" s="73">
        <v>-323902519.75</v>
      </c>
      <c r="I605" s="66">
        <v>6477111343.3599997</v>
      </c>
      <c r="J605" s="66">
        <v>4747701851.0600004</v>
      </c>
      <c r="K605" s="72">
        <v>1729409492.3</v>
      </c>
      <c r="L605" s="66">
        <v>14139426492.5</v>
      </c>
      <c r="M605" s="66">
        <v>14602948933.85</v>
      </c>
      <c r="N605" s="73">
        <v>-463522441.35000002</v>
      </c>
      <c r="O605" s="66">
        <v>26312353032.860001</v>
      </c>
      <c r="P605" s="66">
        <v>1188.74</v>
      </c>
    </row>
    <row r="606" spans="1:16" x14ac:dyDescent="0.2">
      <c r="A606" s="57">
        <v>588</v>
      </c>
      <c r="B606" s="71">
        <v>40975</v>
      </c>
      <c r="C606" s="66">
        <v>1772619032</v>
      </c>
      <c r="D606" s="66">
        <v>2516329230</v>
      </c>
      <c r="E606" s="73">
        <v>-743710198</v>
      </c>
      <c r="F606" s="66">
        <v>3547483005.1999998</v>
      </c>
      <c r="G606" s="66">
        <v>3674835929.25</v>
      </c>
      <c r="H606" s="73">
        <v>-127352924.05</v>
      </c>
      <c r="I606" s="66">
        <v>6757147221.3699999</v>
      </c>
      <c r="J606" s="66">
        <v>5043494952.2600002</v>
      </c>
      <c r="K606" s="72">
        <v>1713652269.1099999</v>
      </c>
      <c r="L606" s="66">
        <v>14227694226.1</v>
      </c>
      <c r="M606" s="66">
        <v>15070283373.16</v>
      </c>
      <c r="N606" s="73">
        <v>-842589147.05999994</v>
      </c>
      <c r="O606" s="66">
        <v>26304943484.669998</v>
      </c>
      <c r="P606" s="66">
        <v>1198.07</v>
      </c>
    </row>
    <row r="607" spans="1:16" x14ac:dyDescent="0.2">
      <c r="A607" s="57">
        <v>589</v>
      </c>
      <c r="B607" s="71">
        <v>41006</v>
      </c>
      <c r="C607" s="66">
        <v>2578760419</v>
      </c>
      <c r="D607" s="66">
        <v>3430379207.5599999</v>
      </c>
      <c r="E607" s="73">
        <v>-851618788.55999994</v>
      </c>
      <c r="F607" s="66">
        <v>3622332856.1999998</v>
      </c>
      <c r="G607" s="66">
        <v>3904553080.52</v>
      </c>
      <c r="H607" s="73">
        <v>-282220224.31999999</v>
      </c>
      <c r="I607" s="66">
        <v>10779516448.559999</v>
      </c>
      <c r="J607" s="66">
        <v>12975370948.559999</v>
      </c>
      <c r="K607" s="73">
        <v>-2195854500</v>
      </c>
      <c r="L607" s="66">
        <v>18864820736.09</v>
      </c>
      <c r="M607" s="66">
        <v>15535127223.209999</v>
      </c>
      <c r="N607" s="72">
        <v>3329693512.8800001</v>
      </c>
      <c r="O607" s="66">
        <v>35845430459.849998</v>
      </c>
      <c r="P607" s="66">
        <v>1194.1500000000001</v>
      </c>
    </row>
    <row r="608" spans="1:16" x14ac:dyDescent="0.2">
      <c r="A608" s="57">
        <v>590</v>
      </c>
      <c r="B608" s="71">
        <v>41036</v>
      </c>
      <c r="C608" s="66">
        <v>2340176959</v>
      </c>
      <c r="D608" s="66">
        <v>3232927422.7399998</v>
      </c>
      <c r="E608" s="73">
        <v>-892750463.74000001</v>
      </c>
      <c r="F608" s="66">
        <v>4412048252</v>
      </c>
      <c r="G608" s="66">
        <v>3202668093.1999998</v>
      </c>
      <c r="H608" s="72">
        <v>1209380158.8</v>
      </c>
      <c r="I608" s="66">
        <v>6742996130.96</v>
      </c>
      <c r="J608" s="66">
        <v>7339836490.3100004</v>
      </c>
      <c r="K608" s="73">
        <v>-596840359.35000002</v>
      </c>
      <c r="L608" s="66">
        <v>14377415894.83</v>
      </c>
      <c r="M608" s="66">
        <v>14097205230.540001</v>
      </c>
      <c r="N608" s="72">
        <v>280210664.29000002</v>
      </c>
      <c r="O608" s="66">
        <v>27872637236.790001</v>
      </c>
      <c r="P608" s="66">
        <v>1201.8</v>
      </c>
    </row>
    <row r="609" spans="1:16" x14ac:dyDescent="0.2">
      <c r="A609" s="57">
        <v>591</v>
      </c>
      <c r="B609" s="71">
        <v>41067</v>
      </c>
      <c r="C609" s="66">
        <v>2515452327</v>
      </c>
      <c r="D609" s="66">
        <v>2935424290</v>
      </c>
      <c r="E609" s="73">
        <v>-419971963</v>
      </c>
      <c r="F609" s="66">
        <v>3261773645</v>
      </c>
      <c r="G609" s="66">
        <v>4145635187.75</v>
      </c>
      <c r="H609" s="73">
        <v>-883861542.75</v>
      </c>
      <c r="I609" s="66">
        <v>7207497329.9399996</v>
      </c>
      <c r="J609" s="66">
        <v>6173280219.2200003</v>
      </c>
      <c r="K609" s="72">
        <v>1034217110.72</v>
      </c>
      <c r="L609" s="66">
        <v>14355496294.129999</v>
      </c>
      <c r="M609" s="66">
        <v>14085879899.1</v>
      </c>
      <c r="N609" s="72">
        <v>269616395.02999997</v>
      </c>
      <c r="O609" s="66">
        <v>27340219596.07</v>
      </c>
      <c r="P609" s="66">
        <v>1200.08</v>
      </c>
    </row>
    <row r="610" spans="1:16" x14ac:dyDescent="0.2">
      <c r="A610" s="57">
        <v>592</v>
      </c>
      <c r="B610" s="71">
        <v>41159</v>
      </c>
      <c r="C610" s="66">
        <v>1723245103</v>
      </c>
      <c r="D610" s="66">
        <v>2051381594.6300001</v>
      </c>
      <c r="E610" s="73">
        <v>-328136491.63</v>
      </c>
      <c r="F610" s="66">
        <v>2319854579.75</v>
      </c>
      <c r="G610" s="66">
        <v>2404536288.9699998</v>
      </c>
      <c r="H610" s="73">
        <v>-84681709.219999999</v>
      </c>
      <c r="I610" s="66">
        <v>4920620157.8800001</v>
      </c>
      <c r="J610" s="66">
        <v>4936749334.1300001</v>
      </c>
      <c r="K610" s="73">
        <v>-16129176.25</v>
      </c>
      <c r="L610" s="66">
        <v>10053771142.43</v>
      </c>
      <c r="M610" s="66">
        <v>9624823765.3299999</v>
      </c>
      <c r="N610" s="72">
        <v>428947377.10000002</v>
      </c>
      <c r="O610" s="66">
        <v>19017490983.060001</v>
      </c>
      <c r="P610" s="66">
        <v>1186.95</v>
      </c>
    </row>
    <row r="611" spans="1:16" x14ac:dyDescent="0.2">
      <c r="A611" s="57">
        <v>593</v>
      </c>
      <c r="B611" s="71">
        <v>41189</v>
      </c>
      <c r="C611" s="66">
        <v>4281429851</v>
      </c>
      <c r="D611" s="66">
        <v>3550205587</v>
      </c>
      <c r="E611" s="72">
        <v>731224264</v>
      </c>
      <c r="F611" s="66">
        <v>4085325259.5</v>
      </c>
      <c r="G611" s="66">
        <v>3032860814.75</v>
      </c>
      <c r="H611" s="72">
        <v>1052464444.75</v>
      </c>
      <c r="I611" s="66">
        <v>7391400674.46</v>
      </c>
      <c r="J611" s="66">
        <v>4933177532.8999996</v>
      </c>
      <c r="K611" s="72">
        <v>2458223141.5599999</v>
      </c>
      <c r="L611" s="66">
        <v>12289574453.690001</v>
      </c>
      <c r="M611" s="66">
        <v>16531486304</v>
      </c>
      <c r="N611" s="73">
        <v>-4241911850.3099999</v>
      </c>
      <c r="O611" s="66">
        <v>28047730238.650002</v>
      </c>
      <c r="P611" s="66">
        <v>1204.42</v>
      </c>
    </row>
    <row r="612" spans="1:16" x14ac:dyDescent="0.2">
      <c r="A612" s="57">
        <v>594</v>
      </c>
      <c r="B612" s="71">
        <v>41220</v>
      </c>
      <c r="C612" s="66">
        <v>2403619416</v>
      </c>
      <c r="D612" s="66">
        <v>2296523781</v>
      </c>
      <c r="E612" s="72">
        <v>107095635</v>
      </c>
      <c r="F612" s="66">
        <v>3765047363</v>
      </c>
      <c r="G612" s="66">
        <v>2761030218</v>
      </c>
      <c r="H612" s="72">
        <v>1004017145</v>
      </c>
      <c r="I612" s="66">
        <v>5783986256.9499998</v>
      </c>
      <c r="J612" s="66">
        <v>5010997731.3599997</v>
      </c>
      <c r="K612" s="72">
        <v>772988525.59000003</v>
      </c>
      <c r="L612" s="66">
        <v>12375247939.73</v>
      </c>
      <c r="M612" s="66">
        <v>14259349245.32</v>
      </c>
      <c r="N612" s="73">
        <v>-1884101305.5899999</v>
      </c>
      <c r="O612" s="66">
        <v>24327900975.68</v>
      </c>
      <c r="P612" s="66">
        <v>1208.67</v>
      </c>
    </row>
    <row r="613" spans="1:16" x14ac:dyDescent="0.2">
      <c r="A613" s="57">
        <v>595</v>
      </c>
      <c r="B613" s="71">
        <v>41250</v>
      </c>
      <c r="C613" s="66">
        <v>2750059222</v>
      </c>
      <c r="D613" s="66">
        <v>2030218712</v>
      </c>
      <c r="E613" s="72">
        <v>719840510</v>
      </c>
      <c r="F613" s="66">
        <v>2566353794.5</v>
      </c>
      <c r="G613" s="66">
        <v>3323941751.3000002</v>
      </c>
      <c r="H613" s="73">
        <v>-757587956.79999995</v>
      </c>
      <c r="I613" s="66">
        <v>5033044812.5900002</v>
      </c>
      <c r="J613" s="66">
        <v>5080149568.7299995</v>
      </c>
      <c r="K613" s="73">
        <v>-47104756.140000001</v>
      </c>
      <c r="L613" s="66">
        <v>11283786566.469999</v>
      </c>
      <c r="M613" s="66">
        <v>11198934363.530001</v>
      </c>
      <c r="N613" s="72">
        <v>84852202.939999998</v>
      </c>
      <c r="O613" s="66">
        <v>21633244395.560001</v>
      </c>
      <c r="P613" s="66">
        <v>1193.1300000000001</v>
      </c>
    </row>
    <row r="614" spans="1:16" x14ac:dyDescent="0.2">
      <c r="A614" s="57">
        <v>596</v>
      </c>
      <c r="B614" s="65" t="s">
        <v>475</v>
      </c>
      <c r="C614" s="66">
        <v>2412430376</v>
      </c>
      <c r="D614" s="66">
        <v>1502722260.25</v>
      </c>
      <c r="E614" s="72">
        <v>909708115.75</v>
      </c>
      <c r="F614" s="66">
        <v>4109156933.3499999</v>
      </c>
      <c r="G614" s="66">
        <v>3931096786.8400002</v>
      </c>
      <c r="H614" s="72">
        <v>178060146.50999999</v>
      </c>
      <c r="I614" s="66">
        <v>4551329542.5699997</v>
      </c>
      <c r="J614" s="66">
        <v>5673115477.3000002</v>
      </c>
      <c r="K614" s="73">
        <v>-1121785934.73</v>
      </c>
      <c r="L614" s="66">
        <v>13831443383.92</v>
      </c>
      <c r="M614" s="66">
        <v>13797425711.450001</v>
      </c>
      <c r="N614" s="72">
        <v>34017672.469999999</v>
      </c>
      <c r="O614" s="66">
        <v>24904360235.84</v>
      </c>
      <c r="P614" s="66">
        <v>1210.29</v>
      </c>
    </row>
    <row r="615" spans="1:16" x14ac:dyDescent="0.2">
      <c r="A615" s="57">
        <v>597</v>
      </c>
      <c r="B615" s="65" t="s">
        <v>476</v>
      </c>
      <c r="C615" s="66">
        <v>2729343120.5</v>
      </c>
      <c r="D615" s="66">
        <v>1943012971.6500001</v>
      </c>
      <c r="E615" s="72">
        <v>786330148.85000002</v>
      </c>
      <c r="F615" s="66">
        <v>3580477242</v>
      </c>
      <c r="G615" s="66">
        <v>3747787737.8600001</v>
      </c>
      <c r="H615" s="73">
        <v>-167310495.86000001</v>
      </c>
      <c r="I615" s="66">
        <v>4712987673.6599998</v>
      </c>
      <c r="J615" s="66">
        <v>4590295492.5600004</v>
      </c>
      <c r="K615" s="72">
        <v>122692181.09999999</v>
      </c>
      <c r="L615" s="66">
        <v>13994772110.309999</v>
      </c>
      <c r="M615" s="66">
        <v>14736483944.4</v>
      </c>
      <c r="N615" s="73">
        <v>-741711834.09000003</v>
      </c>
      <c r="O615" s="66">
        <v>25017580146.470001</v>
      </c>
      <c r="P615" s="66">
        <v>1214.25</v>
      </c>
    </row>
    <row r="616" spans="1:16" x14ac:dyDescent="0.2">
      <c r="A616" s="57">
        <v>598</v>
      </c>
      <c r="B616" s="65" t="s">
        <v>477</v>
      </c>
      <c r="C616" s="66">
        <v>2431235666</v>
      </c>
      <c r="D616" s="66">
        <v>2309322958.75</v>
      </c>
      <c r="E616" s="72">
        <v>121912707.25</v>
      </c>
      <c r="F616" s="66">
        <v>4109002148.54</v>
      </c>
      <c r="G616" s="66">
        <v>3515803753.1599998</v>
      </c>
      <c r="H616" s="72">
        <v>593198395.38</v>
      </c>
      <c r="I616" s="66">
        <v>6495083656.4099998</v>
      </c>
      <c r="J616" s="66">
        <v>5854800283.8000002</v>
      </c>
      <c r="K616" s="72">
        <v>640283372.61000001</v>
      </c>
      <c r="L616" s="66">
        <v>16090795559.889999</v>
      </c>
      <c r="M616" s="66">
        <v>17446190035.130001</v>
      </c>
      <c r="N616" s="73">
        <v>-1355394475.24</v>
      </c>
      <c r="O616" s="66">
        <v>29126117030.84</v>
      </c>
      <c r="P616" s="66">
        <v>1224.21</v>
      </c>
    </row>
    <row r="617" spans="1:16" x14ac:dyDescent="0.2">
      <c r="A617" s="57">
        <v>599</v>
      </c>
      <c r="B617" s="65" t="s">
        <v>478</v>
      </c>
      <c r="C617" s="66">
        <v>2670585917</v>
      </c>
      <c r="D617" s="66">
        <v>2115747665.2</v>
      </c>
      <c r="E617" s="72">
        <v>554838251.79999995</v>
      </c>
      <c r="F617" s="66">
        <v>3583921502</v>
      </c>
      <c r="G617" s="66">
        <v>3272233057.75</v>
      </c>
      <c r="H617" s="72">
        <v>311688444.25</v>
      </c>
      <c r="I617" s="66">
        <v>6455747458.6800003</v>
      </c>
      <c r="J617" s="66">
        <v>6893660333.5200005</v>
      </c>
      <c r="K617" s="73">
        <v>-437912874.83999997</v>
      </c>
      <c r="L617" s="66">
        <v>15419738516.52</v>
      </c>
      <c r="M617" s="66">
        <v>15848352337.73</v>
      </c>
      <c r="N617" s="73">
        <v>-428613821.20999998</v>
      </c>
      <c r="O617" s="66">
        <v>28129993394.200001</v>
      </c>
      <c r="P617" s="66">
        <v>1220.1400000000001</v>
      </c>
    </row>
    <row r="618" spans="1:16" x14ac:dyDescent="0.2">
      <c r="A618" s="57">
        <v>600</v>
      </c>
      <c r="B618" s="65" t="s">
        <v>479</v>
      </c>
      <c r="C618" s="66">
        <v>3315386691</v>
      </c>
      <c r="D618" s="66">
        <v>3307554628.5</v>
      </c>
      <c r="E618" s="72">
        <v>7832062.5</v>
      </c>
      <c r="F618" s="66">
        <v>6342200762.5</v>
      </c>
      <c r="G618" s="66">
        <v>5853426273.6999998</v>
      </c>
      <c r="H618" s="72">
        <v>488774488.80000001</v>
      </c>
      <c r="I618" s="66">
        <v>8274869129.4499998</v>
      </c>
      <c r="J618" s="66">
        <v>8320180273.8199997</v>
      </c>
      <c r="K618" s="73">
        <v>-45311144.369999997</v>
      </c>
      <c r="L618" s="66">
        <v>18682883964.639999</v>
      </c>
      <c r="M618" s="66">
        <v>19134179371.57</v>
      </c>
      <c r="N618" s="73">
        <v>-451295406.93000001</v>
      </c>
      <c r="O618" s="66">
        <v>36615340547.589996</v>
      </c>
      <c r="P618" s="66">
        <v>1212.96</v>
      </c>
    </row>
    <row r="619" spans="1:16" x14ac:dyDescent="0.2">
      <c r="A619" s="57">
        <v>601</v>
      </c>
      <c r="B619" s="65" t="s">
        <v>480</v>
      </c>
      <c r="C619" s="66">
        <v>2149607331</v>
      </c>
      <c r="D619" s="66">
        <v>3397211653.9499998</v>
      </c>
      <c r="E619" s="73">
        <v>-1247604322.95</v>
      </c>
      <c r="F619" s="66">
        <v>3254829420.5</v>
      </c>
      <c r="G619" s="66">
        <v>3464737398.9000001</v>
      </c>
      <c r="H619" s="73">
        <v>-209907978.40000001</v>
      </c>
      <c r="I619" s="66">
        <v>5585079649.9700003</v>
      </c>
      <c r="J619" s="66">
        <v>6588760001.2299995</v>
      </c>
      <c r="K619" s="73">
        <v>-1003680351.26</v>
      </c>
      <c r="L619" s="66">
        <v>14854864629.35</v>
      </c>
      <c r="M619" s="66">
        <v>12393671976.74</v>
      </c>
      <c r="N619" s="72">
        <v>2461192652.6100001</v>
      </c>
      <c r="O619" s="66">
        <v>25844381030.82</v>
      </c>
      <c r="P619" s="66">
        <v>1208.55</v>
      </c>
    </row>
    <row r="620" spans="1:16" x14ac:dyDescent="0.2">
      <c r="A620" s="57">
        <v>602</v>
      </c>
      <c r="B620" s="65" t="s">
        <v>481</v>
      </c>
      <c r="C620" s="66">
        <v>2519461879</v>
      </c>
      <c r="D620" s="66">
        <v>3546690141.5</v>
      </c>
      <c r="E620" s="73">
        <v>-1027228262.5</v>
      </c>
      <c r="F620" s="66">
        <v>3324042776.29</v>
      </c>
      <c r="G620" s="66">
        <v>4780609030.04</v>
      </c>
      <c r="H620" s="73">
        <v>-1456566253.75</v>
      </c>
      <c r="I620" s="66">
        <v>5968796216.4200001</v>
      </c>
      <c r="J620" s="66">
        <v>7202342006.4300003</v>
      </c>
      <c r="K620" s="73">
        <v>-1233545790.01</v>
      </c>
      <c r="L620" s="66">
        <v>16615211496.940001</v>
      </c>
      <c r="M620" s="66">
        <v>12897871190.68</v>
      </c>
      <c r="N620" s="72">
        <v>3717340306.2600002</v>
      </c>
      <c r="O620" s="66">
        <v>28427512368.650002</v>
      </c>
      <c r="P620" s="66">
        <v>1185.1099999999999</v>
      </c>
    </row>
    <row r="621" spans="1:16" x14ac:dyDescent="0.2">
      <c r="A621" s="57">
        <v>603</v>
      </c>
      <c r="B621" s="65" t="s">
        <v>482</v>
      </c>
      <c r="C621" s="66">
        <v>2429997437</v>
      </c>
      <c r="D621" s="66">
        <v>1912463923.8</v>
      </c>
      <c r="E621" s="72">
        <v>517533513.19999999</v>
      </c>
      <c r="F621" s="66">
        <v>3985576565</v>
      </c>
      <c r="G621" s="66">
        <v>5376611156.6000004</v>
      </c>
      <c r="H621" s="73">
        <v>-1391034591.5999999</v>
      </c>
      <c r="I621" s="66">
        <v>5268286889.6099997</v>
      </c>
      <c r="J621" s="66">
        <v>6412296474.5900002</v>
      </c>
      <c r="K621" s="73">
        <v>-1144009584.98</v>
      </c>
      <c r="L621" s="66">
        <v>15169833647.83</v>
      </c>
      <c r="M621" s="66">
        <v>13152322984.450001</v>
      </c>
      <c r="N621" s="72">
        <v>2017510663.3800001</v>
      </c>
      <c r="O621" s="66">
        <v>26853694539.439999</v>
      </c>
      <c r="P621" s="66">
        <v>1187.6400000000001</v>
      </c>
    </row>
    <row r="622" spans="1:16" x14ac:dyDescent="0.2">
      <c r="A622" s="57">
        <v>604</v>
      </c>
      <c r="B622" s="65" t="s">
        <v>483</v>
      </c>
      <c r="C622" s="66">
        <v>2197839797</v>
      </c>
      <c r="D622" s="66">
        <v>3129464058</v>
      </c>
      <c r="E622" s="73">
        <v>-931624261</v>
      </c>
      <c r="F622" s="66">
        <v>5893377016</v>
      </c>
      <c r="G622" s="66">
        <v>4930181683</v>
      </c>
      <c r="H622" s="72">
        <v>963195333</v>
      </c>
      <c r="I622" s="66">
        <v>10535775278.18</v>
      </c>
      <c r="J622" s="66">
        <v>14331074547.780001</v>
      </c>
      <c r="K622" s="73">
        <v>-3795299269.5999999</v>
      </c>
      <c r="L622" s="66">
        <v>18523009406.540001</v>
      </c>
      <c r="M622" s="66">
        <v>14759281208.940001</v>
      </c>
      <c r="N622" s="72">
        <v>3763728197.5999999</v>
      </c>
      <c r="O622" s="66">
        <v>37150001497.720001</v>
      </c>
      <c r="P622" s="66">
        <v>1188.6199999999999</v>
      </c>
    </row>
    <row r="623" spans="1:16" x14ac:dyDescent="0.2">
      <c r="A623" s="57">
        <v>605</v>
      </c>
      <c r="B623" s="65" t="s">
        <v>484</v>
      </c>
      <c r="C623" s="66">
        <v>2027652051</v>
      </c>
      <c r="D623" s="66">
        <v>2571780569</v>
      </c>
      <c r="E623" s="73">
        <v>-544128518</v>
      </c>
      <c r="F623" s="66">
        <v>3200208540.25</v>
      </c>
      <c r="G623" s="66">
        <v>3823609511</v>
      </c>
      <c r="H623" s="73">
        <v>-623400970.75</v>
      </c>
      <c r="I623" s="66">
        <v>7159020197.1800003</v>
      </c>
      <c r="J623" s="66">
        <v>7235363556.7399998</v>
      </c>
      <c r="K623" s="73">
        <v>-76343359.560000002</v>
      </c>
      <c r="L623" s="66">
        <v>15663605315.83</v>
      </c>
      <c r="M623" s="66">
        <v>14419732467.52</v>
      </c>
      <c r="N623" s="72">
        <v>1243872848.3099999</v>
      </c>
      <c r="O623" s="66">
        <v>28050486104.259998</v>
      </c>
      <c r="P623" s="66">
        <v>1172.92</v>
      </c>
    </row>
    <row r="624" spans="1:16" x14ac:dyDescent="0.2">
      <c r="A624" s="57">
        <v>606</v>
      </c>
      <c r="B624" s="65" t="s">
        <v>485</v>
      </c>
      <c r="C624" s="66">
        <v>2299497635</v>
      </c>
      <c r="D624" s="66">
        <v>2688994386.75</v>
      </c>
      <c r="E624" s="73">
        <v>-389496751.75</v>
      </c>
      <c r="F624" s="66">
        <v>3328417585.3200002</v>
      </c>
      <c r="G624" s="66">
        <v>4494652851.0500002</v>
      </c>
      <c r="H624" s="73">
        <v>-1166235265.73</v>
      </c>
      <c r="I624" s="66">
        <v>8887757632.3600006</v>
      </c>
      <c r="J624" s="66">
        <v>8128601982</v>
      </c>
      <c r="K624" s="72">
        <v>759155650.36000001</v>
      </c>
      <c r="L624" s="66">
        <v>12144598337.82</v>
      </c>
      <c r="M624" s="66">
        <v>11348021970.700001</v>
      </c>
      <c r="N624" s="72">
        <v>796576367.12</v>
      </c>
      <c r="O624" s="66">
        <v>26660271190.5</v>
      </c>
      <c r="P624" s="66">
        <v>1178.01</v>
      </c>
    </row>
    <row r="625" spans="1:16" x14ac:dyDescent="0.2">
      <c r="A625" s="57">
        <v>607</v>
      </c>
      <c r="B625" s="65" t="s">
        <v>486</v>
      </c>
      <c r="C625" s="66">
        <v>1875975719.6400001</v>
      </c>
      <c r="D625" s="66">
        <v>1801228883.9000001</v>
      </c>
      <c r="E625" s="72">
        <v>74746835.739999995</v>
      </c>
      <c r="F625" s="66">
        <v>2620183382.6399999</v>
      </c>
      <c r="G625" s="66">
        <v>2614743392.4000001</v>
      </c>
      <c r="H625" s="72">
        <v>5439990.2400000002</v>
      </c>
      <c r="I625" s="66">
        <v>5385423591.4300003</v>
      </c>
      <c r="J625" s="66">
        <v>4126285092.9899998</v>
      </c>
      <c r="K625" s="72">
        <v>1259138498.4400001</v>
      </c>
      <c r="L625" s="66">
        <v>8938623005.5200005</v>
      </c>
      <c r="M625" s="66">
        <v>10277948329.940001</v>
      </c>
      <c r="N625" s="73">
        <v>-1339325324.4200001</v>
      </c>
      <c r="O625" s="66">
        <v>18820205699.23</v>
      </c>
      <c r="P625" s="66">
        <v>1193.32</v>
      </c>
    </row>
    <row r="626" spans="1:16" x14ac:dyDescent="0.2">
      <c r="A626" s="57">
        <v>608</v>
      </c>
      <c r="B626" s="65" t="s">
        <v>487</v>
      </c>
      <c r="C626" s="66">
        <v>2356268677</v>
      </c>
      <c r="D626" s="66">
        <v>5217235338.3999996</v>
      </c>
      <c r="E626" s="73">
        <v>-2860966661.4000001</v>
      </c>
      <c r="F626" s="66">
        <v>4657564720.8400002</v>
      </c>
      <c r="G626" s="66">
        <v>3678637225.9400001</v>
      </c>
      <c r="H626" s="72">
        <v>978927494.89999998</v>
      </c>
      <c r="I626" s="66">
        <v>8939525127.3799992</v>
      </c>
      <c r="J626" s="66">
        <v>7419505312.4300003</v>
      </c>
      <c r="K626" s="72">
        <v>1520019814.95</v>
      </c>
      <c r="L626" s="66">
        <v>11850194651.549999</v>
      </c>
      <c r="M626" s="66">
        <v>11488175300</v>
      </c>
      <c r="N626" s="72">
        <v>362019351.55000001</v>
      </c>
      <c r="O626" s="66">
        <v>27803553176.77</v>
      </c>
      <c r="P626" s="66">
        <v>1199.3</v>
      </c>
    </row>
    <row r="627" spans="1:16" x14ac:dyDescent="0.2">
      <c r="A627" s="57">
        <v>609</v>
      </c>
      <c r="B627" s="71">
        <v>40916</v>
      </c>
      <c r="C627" s="66">
        <v>1274624328</v>
      </c>
      <c r="D627" s="66">
        <v>2225105949</v>
      </c>
      <c r="E627" s="73">
        <v>-950481621</v>
      </c>
      <c r="F627" s="66">
        <v>4507459829</v>
      </c>
      <c r="G627" s="66">
        <v>3184648763</v>
      </c>
      <c r="H627" s="72">
        <v>1322811066</v>
      </c>
      <c r="I627" s="66">
        <v>6755049390.1300001</v>
      </c>
      <c r="J627" s="66">
        <v>7103416525.6300001</v>
      </c>
      <c r="K627" s="73">
        <v>-348367135.5</v>
      </c>
      <c r="L627" s="66">
        <v>11993014817.129999</v>
      </c>
      <c r="M627" s="66">
        <v>12016977126.629999</v>
      </c>
      <c r="N627" s="73">
        <v>-23962309.5</v>
      </c>
      <c r="O627" s="66">
        <v>24530148364.259998</v>
      </c>
      <c r="P627" s="66">
        <v>1201.1300000000001</v>
      </c>
    </row>
    <row r="628" spans="1:16" x14ac:dyDescent="0.2">
      <c r="A628" s="57">
        <v>610</v>
      </c>
      <c r="B628" s="71">
        <v>40976</v>
      </c>
      <c r="C628" s="66">
        <v>1429044296</v>
      </c>
      <c r="D628" s="66">
        <v>2340657129.5</v>
      </c>
      <c r="E628" s="73">
        <v>-911612833.5</v>
      </c>
      <c r="F628" s="66">
        <v>3200355220</v>
      </c>
      <c r="G628" s="66">
        <v>4101536929.75</v>
      </c>
      <c r="H628" s="73">
        <v>-901181709.75</v>
      </c>
      <c r="I628" s="66">
        <v>7589814070.4200001</v>
      </c>
      <c r="J628" s="66">
        <v>7370892662.2799997</v>
      </c>
      <c r="K628" s="72">
        <v>218921408.13999999</v>
      </c>
      <c r="L628" s="66">
        <v>13399288757.709999</v>
      </c>
      <c r="M628" s="66">
        <v>11805415622.6</v>
      </c>
      <c r="N628" s="72">
        <v>1593873135.1099999</v>
      </c>
      <c r="O628" s="66">
        <v>25618502344.130001</v>
      </c>
      <c r="P628" s="66">
        <v>1197.53</v>
      </c>
    </row>
    <row r="629" spans="1:16" x14ac:dyDescent="0.2">
      <c r="A629" s="57">
        <v>611</v>
      </c>
      <c r="B629" s="71">
        <v>41068</v>
      </c>
      <c r="C629" s="66">
        <v>2236545825</v>
      </c>
      <c r="D629" s="66">
        <v>1809215076</v>
      </c>
      <c r="E629" s="72">
        <v>427330749</v>
      </c>
      <c r="F629" s="66">
        <v>3467244973</v>
      </c>
      <c r="G629" s="66">
        <v>3279224720.75</v>
      </c>
      <c r="H629" s="72">
        <v>188020252.25</v>
      </c>
      <c r="I629" s="66">
        <v>5122020560.6599998</v>
      </c>
      <c r="J629" s="66">
        <v>4302134629.6099997</v>
      </c>
      <c r="K629" s="72">
        <v>819885931.04999995</v>
      </c>
      <c r="L629" s="66">
        <v>12596569022.76</v>
      </c>
      <c r="M629" s="66">
        <v>14031805955.059999</v>
      </c>
      <c r="N629" s="73">
        <v>-1435236932.3</v>
      </c>
      <c r="O629" s="66">
        <v>23422380381.419998</v>
      </c>
      <c r="P629" s="66">
        <v>1208.01</v>
      </c>
    </row>
    <row r="630" spans="1:16" x14ac:dyDescent="0.2">
      <c r="A630" s="57">
        <v>612</v>
      </c>
      <c r="B630" s="71">
        <v>41098</v>
      </c>
      <c r="C630" s="66">
        <v>2365029735.2399998</v>
      </c>
      <c r="D630" s="66">
        <v>1987523972.2</v>
      </c>
      <c r="E630" s="72">
        <v>377505763.04000002</v>
      </c>
      <c r="F630" s="66">
        <v>3503058146</v>
      </c>
      <c r="G630" s="66">
        <v>3424375554.8400002</v>
      </c>
      <c r="H630" s="72">
        <v>78682591.159999996</v>
      </c>
      <c r="I630" s="66">
        <v>6391787749.8400002</v>
      </c>
      <c r="J630" s="66">
        <v>5219506889.2399998</v>
      </c>
      <c r="K630" s="72">
        <v>1172280860.5999999</v>
      </c>
      <c r="L630" s="66">
        <v>13366810072.219999</v>
      </c>
      <c r="M630" s="66">
        <v>14995279287.02</v>
      </c>
      <c r="N630" s="73">
        <v>-1628469214.8</v>
      </c>
      <c r="O630" s="66">
        <v>25626685703.299999</v>
      </c>
      <c r="P630" s="66">
        <v>1208.19</v>
      </c>
    </row>
    <row r="631" spans="1:16" x14ac:dyDescent="0.2">
      <c r="A631" s="57">
        <v>613</v>
      </c>
      <c r="B631" s="71">
        <v>41129</v>
      </c>
      <c r="C631" s="66">
        <v>4018260143</v>
      </c>
      <c r="D631" s="66">
        <v>2761350763</v>
      </c>
      <c r="E631" s="72">
        <v>1256909380</v>
      </c>
      <c r="F631" s="66">
        <v>4963281285.7200003</v>
      </c>
      <c r="G631" s="66">
        <v>4558889961.25</v>
      </c>
      <c r="H631" s="72">
        <v>404391324.47000003</v>
      </c>
      <c r="I631" s="66">
        <v>10541392783.24</v>
      </c>
      <c r="J631" s="66">
        <v>8911711323.1200008</v>
      </c>
      <c r="K631" s="72">
        <v>1629681460.1199999</v>
      </c>
      <c r="L631" s="66">
        <v>18711811790.330002</v>
      </c>
      <c r="M631" s="66">
        <v>22002793954.919998</v>
      </c>
      <c r="N631" s="73">
        <v>-3290982164.5900002</v>
      </c>
      <c r="O631" s="66">
        <v>38234746002.290001</v>
      </c>
      <c r="P631" s="66">
        <v>1214.1300000000001</v>
      </c>
    </row>
    <row r="632" spans="1:16" x14ac:dyDescent="0.2">
      <c r="A632" s="57">
        <v>614</v>
      </c>
      <c r="B632" s="71">
        <v>41160</v>
      </c>
      <c r="C632" s="66">
        <v>2576349774</v>
      </c>
      <c r="D632" s="66">
        <v>2733382218</v>
      </c>
      <c r="E632" s="73">
        <v>-157032444</v>
      </c>
      <c r="F632" s="66">
        <v>4541041462.0799999</v>
      </c>
      <c r="G632" s="66">
        <v>4258533078.73</v>
      </c>
      <c r="H632" s="72">
        <v>282508383.35000002</v>
      </c>
      <c r="I632" s="66">
        <v>6793644409.8999996</v>
      </c>
      <c r="J632" s="66">
        <v>5287944998.7399998</v>
      </c>
      <c r="K632" s="72">
        <v>1505699411.1600001</v>
      </c>
      <c r="L632" s="66">
        <v>15823137729.379999</v>
      </c>
      <c r="M632" s="66">
        <v>17454313079.889999</v>
      </c>
      <c r="N632" s="73">
        <v>-1631175350.51</v>
      </c>
      <c r="O632" s="66">
        <v>29734173375.360001</v>
      </c>
      <c r="P632" s="66">
        <v>1217.7</v>
      </c>
    </row>
    <row r="633" spans="1:16" x14ac:dyDescent="0.2">
      <c r="A633" s="57">
        <v>615</v>
      </c>
      <c r="B633" s="71">
        <v>41190</v>
      </c>
      <c r="C633" s="66">
        <v>1473657181</v>
      </c>
      <c r="D633" s="66">
        <v>2384460696.6999998</v>
      </c>
      <c r="E633" s="73">
        <v>-910803515.70000005</v>
      </c>
      <c r="F633" s="66">
        <v>3790738324.0500002</v>
      </c>
      <c r="G633" s="66">
        <v>3140391490.1999998</v>
      </c>
      <c r="H633" s="72">
        <v>650346833.85000002</v>
      </c>
      <c r="I633" s="66">
        <v>6745067391.9499998</v>
      </c>
      <c r="J633" s="66">
        <v>5417033737.9499998</v>
      </c>
      <c r="K633" s="72">
        <v>1328033654</v>
      </c>
      <c r="L633" s="66">
        <v>13608854354.35</v>
      </c>
      <c r="M633" s="66">
        <v>14676431326.5</v>
      </c>
      <c r="N633" s="73">
        <v>-1067576972.15</v>
      </c>
      <c r="O633" s="66">
        <v>25618317251.349998</v>
      </c>
      <c r="P633" s="66">
        <v>1219.3699999999999</v>
      </c>
    </row>
    <row r="634" spans="1:16" x14ac:dyDescent="0.2">
      <c r="A634" s="57">
        <v>616</v>
      </c>
      <c r="B634" s="65" t="s">
        <v>488</v>
      </c>
      <c r="C634" s="66">
        <v>2218184017</v>
      </c>
      <c r="D634" s="66">
        <v>2229783202.0500002</v>
      </c>
      <c r="E634" s="73">
        <v>-11599185.050000001</v>
      </c>
      <c r="F634" s="66">
        <v>5085088974.8999996</v>
      </c>
      <c r="G634" s="66">
        <v>4065595037.5</v>
      </c>
      <c r="H634" s="72">
        <v>1019493937.4</v>
      </c>
      <c r="I634" s="66">
        <v>8419245549.5900002</v>
      </c>
      <c r="J634" s="66">
        <v>8466939754.3400002</v>
      </c>
      <c r="K634" s="73">
        <v>-47694204.75</v>
      </c>
      <c r="L634" s="66">
        <v>15162703926.73</v>
      </c>
      <c r="M634" s="66">
        <v>16122904474.33</v>
      </c>
      <c r="N634" s="73">
        <v>-960200547.60000002</v>
      </c>
      <c r="O634" s="66">
        <v>30885222468.220001</v>
      </c>
      <c r="P634" s="66">
        <v>1226.82</v>
      </c>
    </row>
    <row r="635" spans="1:16" x14ac:dyDescent="0.2">
      <c r="A635" s="57">
        <v>617</v>
      </c>
      <c r="B635" s="65" t="s">
        <v>489</v>
      </c>
      <c r="C635" s="66">
        <v>1250518998</v>
      </c>
      <c r="D635" s="66">
        <v>2382335408.52</v>
      </c>
      <c r="E635" s="73">
        <v>-1131816410.52</v>
      </c>
      <c r="F635" s="66">
        <v>4277897439.5999999</v>
      </c>
      <c r="G635" s="66">
        <v>2961040921</v>
      </c>
      <c r="H635" s="72">
        <v>1316856518.5999999</v>
      </c>
      <c r="I635" s="66">
        <v>5820186034.9499998</v>
      </c>
      <c r="J635" s="66">
        <v>5878893727.4899998</v>
      </c>
      <c r="K635" s="73">
        <v>-58707692.539999999</v>
      </c>
      <c r="L635" s="66">
        <v>15999979597.440001</v>
      </c>
      <c r="M635" s="66">
        <v>16126312012.98</v>
      </c>
      <c r="N635" s="73">
        <v>-126332415.54000001</v>
      </c>
      <c r="O635" s="66">
        <v>27348582069.990002</v>
      </c>
      <c r="P635" s="66">
        <v>1226.83</v>
      </c>
    </row>
    <row r="636" spans="1:16" x14ac:dyDescent="0.2">
      <c r="A636" s="57">
        <v>618</v>
      </c>
      <c r="B636" s="65" t="s">
        <v>490</v>
      </c>
      <c r="C636" s="66">
        <v>2306471945.9200001</v>
      </c>
      <c r="D636" s="66">
        <v>1886058189</v>
      </c>
      <c r="E636" s="72">
        <v>420413756.92000002</v>
      </c>
      <c r="F636" s="66">
        <v>3011583547.5</v>
      </c>
      <c r="G636" s="66">
        <v>3311242320.5</v>
      </c>
      <c r="H636" s="73">
        <v>-299658773</v>
      </c>
      <c r="I636" s="66">
        <v>5667791938.1300001</v>
      </c>
      <c r="J636" s="66">
        <v>5723198524.2200003</v>
      </c>
      <c r="K636" s="73">
        <v>-55406586.090000004</v>
      </c>
      <c r="L636" s="66">
        <v>16899283426.120001</v>
      </c>
      <c r="M636" s="66">
        <v>16964631823.950001</v>
      </c>
      <c r="N636" s="73">
        <v>-65348397.829999998</v>
      </c>
      <c r="O636" s="66">
        <v>27885130857.669998</v>
      </c>
      <c r="P636" s="66">
        <v>1224.4000000000001</v>
      </c>
    </row>
    <row r="637" spans="1:16" x14ac:dyDescent="0.2">
      <c r="A637" s="57">
        <v>619</v>
      </c>
      <c r="B637" s="65" t="s">
        <v>491</v>
      </c>
      <c r="C637" s="66">
        <v>1526474044</v>
      </c>
      <c r="D637" s="66">
        <v>1142154257.8</v>
      </c>
      <c r="E637" s="72">
        <v>384319786.19999999</v>
      </c>
      <c r="F637" s="66">
        <v>4162102602.1100001</v>
      </c>
      <c r="G637" s="66">
        <v>3650909106.5100002</v>
      </c>
      <c r="H637" s="72">
        <v>511193495.60000002</v>
      </c>
      <c r="I637" s="66">
        <v>5643389938</v>
      </c>
      <c r="J637" s="66">
        <v>7502252319.3999996</v>
      </c>
      <c r="K637" s="73">
        <v>-1858862381.4000001</v>
      </c>
      <c r="L637" s="66">
        <v>15591478034.889999</v>
      </c>
      <c r="M637" s="66">
        <v>14628128935.290001</v>
      </c>
      <c r="N637" s="72">
        <v>963349099.60000002</v>
      </c>
      <c r="O637" s="66">
        <v>26923444619</v>
      </c>
      <c r="P637" s="66">
        <v>1223.9100000000001</v>
      </c>
    </row>
    <row r="638" spans="1:16" x14ac:dyDescent="0.2">
      <c r="A638" s="57">
        <v>620</v>
      </c>
      <c r="B638" s="65" t="s">
        <v>492</v>
      </c>
      <c r="C638" s="66">
        <v>1065700585</v>
      </c>
      <c r="D638" s="66">
        <v>1969167537</v>
      </c>
      <c r="E638" s="73">
        <v>-903466952</v>
      </c>
      <c r="F638" s="66">
        <v>3552343125</v>
      </c>
      <c r="G638" s="66">
        <v>2863867222</v>
      </c>
      <c r="H638" s="72">
        <v>688475903</v>
      </c>
      <c r="I638" s="66">
        <v>4121489028.6500001</v>
      </c>
      <c r="J638" s="66">
        <v>4274390043.54</v>
      </c>
      <c r="K638" s="73">
        <v>-152901014.88999999</v>
      </c>
      <c r="L638" s="66">
        <v>11835408293.780001</v>
      </c>
      <c r="M638" s="66">
        <v>11467516229.889999</v>
      </c>
      <c r="N638" s="72">
        <v>367892063.88999999</v>
      </c>
      <c r="O638" s="66">
        <v>20574941032.43</v>
      </c>
      <c r="P638" s="66">
        <v>1229</v>
      </c>
    </row>
    <row r="639" spans="1:16" x14ac:dyDescent="0.2">
      <c r="A639" s="57">
        <v>621</v>
      </c>
      <c r="B639" s="65" t="s">
        <v>493</v>
      </c>
      <c r="C639" s="66">
        <v>2546831954</v>
      </c>
      <c r="D639" s="66">
        <v>2069282920.5999999</v>
      </c>
      <c r="E639" s="72">
        <v>477549033.39999998</v>
      </c>
      <c r="F639" s="66">
        <v>3479425721.5999999</v>
      </c>
      <c r="G639" s="66">
        <v>3147706075.23</v>
      </c>
      <c r="H639" s="72">
        <v>331719646.37</v>
      </c>
      <c r="I639" s="66">
        <v>5209763320.6300001</v>
      </c>
      <c r="J639" s="66">
        <v>5287123571.5100002</v>
      </c>
      <c r="K639" s="73">
        <v>-77360250.879999995</v>
      </c>
      <c r="L639" s="66">
        <v>16471943995.34</v>
      </c>
      <c r="M639" s="66">
        <v>17203852424.23</v>
      </c>
      <c r="N639" s="73">
        <v>-731908428.88999999</v>
      </c>
      <c r="O639" s="66">
        <v>27707964991.57</v>
      </c>
      <c r="P639" s="66">
        <v>1232.29</v>
      </c>
    </row>
    <row r="640" spans="1:16" x14ac:dyDescent="0.2">
      <c r="A640" s="57">
        <v>622</v>
      </c>
      <c r="B640" s="65" t="s">
        <v>494</v>
      </c>
      <c r="C640" s="66">
        <v>2022134867</v>
      </c>
      <c r="D640" s="66">
        <v>2687581610.5</v>
      </c>
      <c r="E640" s="73">
        <v>-665446743.5</v>
      </c>
      <c r="F640" s="66">
        <v>3627548911.25</v>
      </c>
      <c r="G640" s="66">
        <v>3925123484.5</v>
      </c>
      <c r="H640" s="73">
        <v>-297574573.25</v>
      </c>
      <c r="I640" s="66">
        <v>5903172563.1000004</v>
      </c>
      <c r="J640" s="66">
        <v>5806349624.6000004</v>
      </c>
      <c r="K640" s="72">
        <v>96822938.5</v>
      </c>
      <c r="L640" s="66">
        <v>18156060759.330002</v>
      </c>
      <c r="M640" s="66">
        <v>17289862381.080002</v>
      </c>
      <c r="N640" s="72">
        <v>866198378.25</v>
      </c>
      <c r="O640" s="66">
        <v>29708917100.68</v>
      </c>
      <c r="P640" s="66">
        <v>1234.1400000000001</v>
      </c>
    </row>
    <row r="641" spans="1:16" x14ac:dyDescent="0.2">
      <c r="A641" s="57">
        <v>623</v>
      </c>
      <c r="B641" s="65" t="s">
        <v>495</v>
      </c>
      <c r="C641" s="66">
        <v>2992223258</v>
      </c>
      <c r="D641" s="66">
        <v>2962379195.1999998</v>
      </c>
      <c r="E641" s="72">
        <v>29844062.800000001</v>
      </c>
      <c r="F641" s="66">
        <v>4347103657</v>
      </c>
      <c r="G641" s="66">
        <v>5198003987.25</v>
      </c>
      <c r="H641" s="73">
        <v>-850900330.25</v>
      </c>
      <c r="I641" s="66">
        <v>5867508449.4399996</v>
      </c>
      <c r="J641" s="66">
        <v>6914553975.2799997</v>
      </c>
      <c r="K641" s="73">
        <v>-1047045525.84</v>
      </c>
      <c r="L641" s="66">
        <v>21540903777.330002</v>
      </c>
      <c r="M641" s="66">
        <v>19672801984.040001</v>
      </c>
      <c r="N641" s="72">
        <v>1868101793.29</v>
      </c>
      <c r="O641" s="66">
        <v>34747739141.769997</v>
      </c>
      <c r="P641" s="66">
        <v>1237.6400000000001</v>
      </c>
    </row>
    <row r="642" spans="1:16" x14ac:dyDescent="0.2">
      <c r="A642" s="57">
        <v>624</v>
      </c>
      <c r="B642" s="65" t="s">
        <v>496</v>
      </c>
      <c r="C642" s="66">
        <v>2108866249</v>
      </c>
      <c r="D642" s="66">
        <v>2155624491.5</v>
      </c>
      <c r="E642" s="73">
        <v>-46758242.5</v>
      </c>
      <c r="F642" s="66">
        <v>4489854217.25</v>
      </c>
      <c r="G642" s="66">
        <v>4740629167.0600004</v>
      </c>
      <c r="H642" s="73">
        <v>-250774949.81</v>
      </c>
      <c r="I642" s="66">
        <v>12267572126.98</v>
      </c>
      <c r="J642" s="66">
        <v>14047350019.91</v>
      </c>
      <c r="K642" s="73">
        <v>-1779777892.9300001</v>
      </c>
      <c r="L642" s="66">
        <v>16862473521.58</v>
      </c>
      <c r="M642" s="66">
        <v>14785162436.34</v>
      </c>
      <c r="N642" s="72">
        <v>2077311085.24</v>
      </c>
      <c r="O642" s="66">
        <v>35728766114.809998</v>
      </c>
      <c r="P642" s="66">
        <v>1237.19</v>
      </c>
    </row>
    <row r="643" spans="1:16" x14ac:dyDescent="0.2">
      <c r="A643" s="57">
        <v>625</v>
      </c>
      <c r="B643" s="65" t="s">
        <v>497</v>
      </c>
      <c r="C643" s="66">
        <v>2271078430</v>
      </c>
      <c r="D643" s="66">
        <v>2439937771.1999998</v>
      </c>
      <c r="E643" s="73">
        <v>-168859341.19999999</v>
      </c>
      <c r="F643" s="66">
        <v>2817754503.5</v>
      </c>
      <c r="G643" s="66">
        <v>2948136563.9400001</v>
      </c>
      <c r="H643" s="73">
        <v>-130382060.44</v>
      </c>
      <c r="I643" s="66">
        <v>3647432865.3800001</v>
      </c>
      <c r="J643" s="66">
        <v>3810635400.3600001</v>
      </c>
      <c r="K643" s="73">
        <v>-163202534.97999999</v>
      </c>
      <c r="L643" s="66">
        <v>17073383479.950001</v>
      </c>
      <c r="M643" s="66">
        <v>16610939543.33</v>
      </c>
      <c r="N643" s="72">
        <v>462443936.62</v>
      </c>
      <c r="O643" s="66">
        <v>25809649278.830002</v>
      </c>
      <c r="P643" s="66">
        <v>1233.73</v>
      </c>
    </row>
    <row r="644" spans="1:16" x14ac:dyDescent="0.2">
      <c r="A644" s="57">
        <v>626</v>
      </c>
      <c r="B644" s="65" t="s">
        <v>498</v>
      </c>
      <c r="C644" s="66">
        <v>2063410746</v>
      </c>
      <c r="D644" s="66">
        <v>1946430924.8</v>
      </c>
      <c r="E644" s="72">
        <v>116979821.2</v>
      </c>
      <c r="F644" s="66">
        <v>2908319094.3000002</v>
      </c>
      <c r="G644" s="66">
        <v>3606174071.6500001</v>
      </c>
      <c r="H644" s="73">
        <v>-697854977.35000002</v>
      </c>
      <c r="I644" s="66">
        <v>5026814573.6199999</v>
      </c>
      <c r="J644" s="66">
        <v>5042911830.7600002</v>
      </c>
      <c r="K644" s="73">
        <v>-16097257.140000001</v>
      </c>
      <c r="L644" s="66">
        <v>16456967894.5</v>
      </c>
      <c r="M644" s="66">
        <v>15859995481.209999</v>
      </c>
      <c r="N644" s="72">
        <v>596972413.28999996</v>
      </c>
      <c r="O644" s="66">
        <v>26455512308.419998</v>
      </c>
      <c r="P644" s="66">
        <v>1233.1600000000001</v>
      </c>
    </row>
    <row r="645" spans="1:16" x14ac:dyDescent="0.2">
      <c r="A645" s="57">
        <v>627</v>
      </c>
      <c r="B645" s="65" t="s">
        <v>499</v>
      </c>
      <c r="C645" s="66">
        <v>1924068359</v>
      </c>
      <c r="D645" s="66">
        <v>2634032010</v>
      </c>
      <c r="E645" s="73">
        <v>-709963651</v>
      </c>
      <c r="F645" s="66">
        <v>2914886120.0100002</v>
      </c>
      <c r="G645" s="66">
        <v>3066479579.6300001</v>
      </c>
      <c r="H645" s="73">
        <v>-151593459.62</v>
      </c>
      <c r="I645" s="66">
        <v>10666460842.780001</v>
      </c>
      <c r="J645" s="66">
        <v>11839554440.1</v>
      </c>
      <c r="K645" s="73">
        <v>-1173093597.3199999</v>
      </c>
      <c r="L645" s="66">
        <v>17541301253.009998</v>
      </c>
      <c r="M645" s="66">
        <v>15506650545.07</v>
      </c>
      <c r="N645" s="72">
        <v>2034650707.9400001</v>
      </c>
      <c r="O645" s="66">
        <v>33046716574.799999</v>
      </c>
      <c r="P645" s="66">
        <v>1220.1600000000001</v>
      </c>
    </row>
    <row r="646" spans="1:16" x14ac:dyDescent="0.2">
      <c r="A646" s="57">
        <v>628</v>
      </c>
      <c r="B646" s="65" t="s">
        <v>500</v>
      </c>
      <c r="C646" s="66">
        <v>1842502359.1300001</v>
      </c>
      <c r="D646" s="66">
        <v>3533601492</v>
      </c>
      <c r="E646" s="73">
        <v>-1691099132.8699999</v>
      </c>
      <c r="F646" s="66">
        <v>3704857868.3000002</v>
      </c>
      <c r="G646" s="66">
        <v>3689789310.8800001</v>
      </c>
      <c r="H646" s="72">
        <v>15068557.42</v>
      </c>
      <c r="I646" s="66">
        <v>4877735295.8900003</v>
      </c>
      <c r="J646" s="66">
        <v>6082114724.8999996</v>
      </c>
      <c r="K646" s="73">
        <v>-1204379429.01</v>
      </c>
      <c r="L646" s="66">
        <v>15975595299.620001</v>
      </c>
      <c r="M646" s="66">
        <v>13095185295.16</v>
      </c>
      <c r="N646" s="72">
        <v>2880410004.46</v>
      </c>
      <c r="O646" s="66">
        <v>26400690822.939999</v>
      </c>
      <c r="P646" s="66">
        <v>1214.55</v>
      </c>
    </row>
    <row r="647" spans="1:16" x14ac:dyDescent="0.2">
      <c r="A647" s="57">
        <v>629</v>
      </c>
      <c r="B647" s="65" t="s">
        <v>501</v>
      </c>
      <c r="C647" s="66">
        <v>2966509553</v>
      </c>
      <c r="D647" s="66">
        <v>1676433679.1600001</v>
      </c>
      <c r="E647" s="72">
        <v>1290075873.8399999</v>
      </c>
      <c r="F647" s="66">
        <v>3078308522.96</v>
      </c>
      <c r="G647" s="66">
        <v>4106371873.9000001</v>
      </c>
      <c r="H647" s="73">
        <v>-1028063350.9400001</v>
      </c>
      <c r="I647" s="66">
        <v>5637668016.4700003</v>
      </c>
      <c r="J647" s="66">
        <v>6513090362.6700001</v>
      </c>
      <c r="K647" s="73">
        <v>-875422346.20000005</v>
      </c>
      <c r="L647" s="66">
        <v>13107024239.290001</v>
      </c>
      <c r="M647" s="66">
        <v>12493614415.99</v>
      </c>
      <c r="N647" s="72">
        <v>613409823.29999995</v>
      </c>
      <c r="O647" s="66">
        <v>24789510331.720001</v>
      </c>
      <c r="P647" s="66">
        <v>1227.48</v>
      </c>
    </row>
    <row r="648" spans="1:16" x14ac:dyDescent="0.2">
      <c r="A648" s="57">
        <v>630</v>
      </c>
      <c r="B648" s="71">
        <v>40977</v>
      </c>
      <c r="C648" s="66">
        <v>2579633709</v>
      </c>
      <c r="D648" s="66">
        <v>2230462244.6500001</v>
      </c>
      <c r="E648" s="72">
        <v>349171464.35000002</v>
      </c>
      <c r="F648" s="66">
        <v>3152763911.5</v>
      </c>
      <c r="G648" s="66">
        <v>3924816240.02</v>
      </c>
      <c r="H648" s="73">
        <v>-772052328.51999998</v>
      </c>
      <c r="I648" s="66">
        <v>4775538561.6899996</v>
      </c>
      <c r="J648" s="66">
        <v>3919398075.5599999</v>
      </c>
      <c r="K648" s="72">
        <v>856140486.13</v>
      </c>
      <c r="L648" s="66">
        <v>13992809768.190001</v>
      </c>
      <c r="M648" s="66">
        <v>14426069390.15</v>
      </c>
      <c r="N648" s="73">
        <v>-433259621.95999998</v>
      </c>
      <c r="O648" s="66">
        <v>24500745950.380001</v>
      </c>
      <c r="P648" s="66">
        <v>1235.48</v>
      </c>
    </row>
    <row r="649" spans="1:16" x14ac:dyDescent="0.2">
      <c r="A649" s="57">
        <v>631</v>
      </c>
      <c r="B649" s="71">
        <v>41008</v>
      </c>
      <c r="C649" s="66">
        <v>2824677838</v>
      </c>
      <c r="D649" s="66">
        <v>2738268320.8699999</v>
      </c>
      <c r="E649" s="72">
        <v>86409517.129999995</v>
      </c>
      <c r="F649" s="66">
        <v>2459360634.3299999</v>
      </c>
      <c r="G649" s="66">
        <v>2685749543.5</v>
      </c>
      <c r="H649" s="73">
        <v>-226388909.16999999</v>
      </c>
      <c r="I649" s="66">
        <v>4071562904.1999998</v>
      </c>
      <c r="J649" s="66">
        <v>3889527795.9400001</v>
      </c>
      <c r="K649" s="72">
        <v>182035108.25999999</v>
      </c>
      <c r="L649" s="66">
        <v>15769323018.700001</v>
      </c>
      <c r="M649" s="66">
        <v>15811378734.92</v>
      </c>
      <c r="N649" s="73">
        <v>-42055716.219999999</v>
      </c>
      <c r="O649" s="66">
        <v>25124924395.23</v>
      </c>
      <c r="P649" s="66">
        <v>1236.31</v>
      </c>
    </row>
    <row r="650" spans="1:16" x14ac:dyDescent="0.2">
      <c r="A650" s="57">
        <v>632</v>
      </c>
      <c r="B650" s="71">
        <v>41038</v>
      </c>
      <c r="C650" s="66">
        <v>1890244086</v>
      </c>
      <c r="D650" s="66">
        <v>2731305981.3000002</v>
      </c>
      <c r="E650" s="73">
        <v>-841061895.29999995</v>
      </c>
      <c r="F650" s="66">
        <v>3006711568.3699999</v>
      </c>
      <c r="G650" s="66">
        <v>3325714008.8000002</v>
      </c>
      <c r="H650" s="73">
        <v>-319002440.43000001</v>
      </c>
      <c r="I650" s="66">
        <v>5805622951.3500004</v>
      </c>
      <c r="J650" s="66">
        <v>5616765768.1999998</v>
      </c>
      <c r="K650" s="72">
        <v>188857183.15000001</v>
      </c>
      <c r="L650" s="66">
        <v>16650017268.49</v>
      </c>
      <c r="M650" s="66">
        <v>15678810115.91</v>
      </c>
      <c r="N650" s="72">
        <v>971207152.58000004</v>
      </c>
      <c r="O650" s="66">
        <v>27352595874.209999</v>
      </c>
      <c r="P650" s="66">
        <v>1233.8399999999999</v>
      </c>
    </row>
    <row r="651" spans="1:16" x14ac:dyDescent="0.2">
      <c r="A651" s="57">
        <v>633</v>
      </c>
      <c r="B651" s="71">
        <v>41069</v>
      </c>
      <c r="C651" s="66">
        <v>2894913180.5</v>
      </c>
      <c r="D651" s="66">
        <v>2595587829.5100002</v>
      </c>
      <c r="E651" s="72">
        <v>299325350.99000001</v>
      </c>
      <c r="F651" s="66">
        <v>3733998624.5700002</v>
      </c>
      <c r="G651" s="66">
        <v>3374761779.6599998</v>
      </c>
      <c r="H651" s="72">
        <v>359236844.91000003</v>
      </c>
      <c r="I651" s="66">
        <v>5673021767.2700005</v>
      </c>
      <c r="J651" s="66">
        <v>5804809827.0799999</v>
      </c>
      <c r="K651" s="73">
        <v>-131788059.81</v>
      </c>
      <c r="L651" s="66">
        <v>17020450793.15</v>
      </c>
      <c r="M651" s="66">
        <v>17547224929.240002</v>
      </c>
      <c r="N651" s="73">
        <v>-526774136.08999997</v>
      </c>
      <c r="O651" s="66">
        <v>29322384365.490002</v>
      </c>
      <c r="P651" s="66">
        <v>1243.92</v>
      </c>
    </row>
    <row r="652" spans="1:16" x14ac:dyDescent="0.2">
      <c r="A652" s="57">
        <v>634</v>
      </c>
      <c r="B652" s="71">
        <v>41099</v>
      </c>
      <c r="C652" s="66">
        <v>3669378388</v>
      </c>
      <c r="D652" s="66">
        <v>2318101667.8499999</v>
      </c>
      <c r="E652" s="72">
        <v>1351276720.1500001</v>
      </c>
      <c r="F652" s="66">
        <v>3592273158.2199998</v>
      </c>
      <c r="G652" s="66">
        <v>3639847553.04</v>
      </c>
      <c r="H652" s="73">
        <v>-47574394.82</v>
      </c>
      <c r="I652" s="66">
        <v>5556383703.5500002</v>
      </c>
      <c r="J652" s="66">
        <v>5279319524.8699999</v>
      </c>
      <c r="K652" s="72">
        <v>277064178.68000001</v>
      </c>
      <c r="L652" s="66">
        <v>21836547224.709999</v>
      </c>
      <c r="M652" s="66">
        <v>23417313728.720001</v>
      </c>
      <c r="N652" s="73">
        <v>-1580766504.01</v>
      </c>
      <c r="O652" s="66">
        <v>34654582474.480003</v>
      </c>
      <c r="P652" s="66">
        <v>1246.0999999999999</v>
      </c>
    </row>
    <row r="653" spans="1:16" x14ac:dyDescent="0.2">
      <c r="A653" s="57">
        <v>635</v>
      </c>
      <c r="B653" s="71">
        <v>41191</v>
      </c>
      <c r="C653" s="66">
        <v>1884209646</v>
      </c>
      <c r="D653" s="66">
        <v>1431868904</v>
      </c>
      <c r="E653" s="72">
        <v>452340742</v>
      </c>
      <c r="F653" s="66">
        <v>2879601251.0500002</v>
      </c>
      <c r="G653" s="66">
        <v>2864182338.5</v>
      </c>
      <c r="H653" s="72">
        <v>15418912.550000001</v>
      </c>
      <c r="I653" s="66">
        <v>6336886706.04</v>
      </c>
      <c r="J653" s="66">
        <v>5486829792.7600002</v>
      </c>
      <c r="K653" s="72">
        <v>850056913.27999997</v>
      </c>
      <c r="L653" s="66">
        <v>16945257387.65</v>
      </c>
      <c r="M653" s="66">
        <v>18263073955.48</v>
      </c>
      <c r="N653" s="73">
        <v>-1317816567.8299999</v>
      </c>
      <c r="O653" s="66">
        <v>28045954990.740002</v>
      </c>
      <c r="P653" s="66">
        <v>1250.93</v>
      </c>
    </row>
    <row r="654" spans="1:16" x14ac:dyDescent="0.2">
      <c r="A654" s="57">
        <v>636</v>
      </c>
      <c r="B654" s="71">
        <v>41222</v>
      </c>
      <c r="C654" s="66">
        <v>2373828107</v>
      </c>
      <c r="D654" s="66">
        <v>2166257163.7399998</v>
      </c>
      <c r="E654" s="72">
        <v>207570943.25999999</v>
      </c>
      <c r="F654" s="66">
        <v>3563124448</v>
      </c>
      <c r="G654" s="66">
        <v>3560438131.5999999</v>
      </c>
      <c r="H654" s="72">
        <v>2686316.4</v>
      </c>
      <c r="I654" s="66">
        <v>4752203977.9099998</v>
      </c>
      <c r="J654" s="66">
        <v>5853525556.0699997</v>
      </c>
      <c r="K654" s="73">
        <v>-1101321578.1600001</v>
      </c>
      <c r="L654" s="66">
        <v>18074525512.049999</v>
      </c>
      <c r="M654" s="66">
        <v>17183461193.549999</v>
      </c>
      <c r="N654" s="72">
        <v>891064318.5</v>
      </c>
      <c r="O654" s="66">
        <v>28763682044.959999</v>
      </c>
      <c r="P654" s="66">
        <v>1248.32</v>
      </c>
    </row>
    <row r="655" spans="1:16" x14ac:dyDescent="0.2">
      <c r="A655" s="57">
        <v>637</v>
      </c>
      <c r="B655" s="71">
        <v>41252</v>
      </c>
      <c r="C655" s="66">
        <v>3048295452</v>
      </c>
      <c r="D655" s="66">
        <v>2719171919</v>
      </c>
      <c r="E655" s="72">
        <v>329123533</v>
      </c>
      <c r="F655" s="66">
        <v>5126275421.6499996</v>
      </c>
      <c r="G655" s="66">
        <v>4955993309.6499996</v>
      </c>
      <c r="H655" s="72">
        <v>170282112</v>
      </c>
      <c r="I655" s="66">
        <v>7756063239.6999998</v>
      </c>
      <c r="J655" s="66">
        <v>7643439679.1899996</v>
      </c>
      <c r="K655" s="72">
        <v>112623560.51000001</v>
      </c>
      <c r="L655" s="66">
        <v>19711217719.580002</v>
      </c>
      <c r="M655" s="66">
        <v>20323246925.09</v>
      </c>
      <c r="N655" s="73">
        <v>-612029205.50999999</v>
      </c>
      <c r="O655" s="66">
        <v>35641851832.93</v>
      </c>
      <c r="P655" s="66">
        <v>1259.96</v>
      </c>
    </row>
    <row r="656" spans="1:16" x14ac:dyDescent="0.2">
      <c r="A656" s="57">
        <v>638</v>
      </c>
      <c r="B656" s="65" t="s">
        <v>502</v>
      </c>
      <c r="C656" s="66">
        <v>3509485370</v>
      </c>
      <c r="D656" s="66">
        <v>3170274895.3000002</v>
      </c>
      <c r="E656" s="72">
        <v>339210474.69999999</v>
      </c>
      <c r="F656" s="66">
        <v>5284189165.8999996</v>
      </c>
      <c r="G656" s="66">
        <v>4029388512.8099999</v>
      </c>
      <c r="H656" s="72">
        <v>1254800653.0899999</v>
      </c>
      <c r="I656" s="66">
        <v>6369232424.8999996</v>
      </c>
      <c r="J656" s="66">
        <v>6350801310.3599997</v>
      </c>
      <c r="K656" s="72">
        <v>18431114.539999999</v>
      </c>
      <c r="L656" s="66">
        <v>16445065095.040001</v>
      </c>
      <c r="M656" s="66">
        <v>18057507337.369999</v>
      </c>
      <c r="N656" s="73">
        <v>-1612442242.3299999</v>
      </c>
      <c r="O656" s="66">
        <v>31607972055.84</v>
      </c>
      <c r="P656" s="66">
        <v>1257.69</v>
      </c>
    </row>
    <row r="657" spans="1:16" x14ac:dyDescent="0.2">
      <c r="A657" s="57">
        <v>639</v>
      </c>
      <c r="B657" s="65" t="s">
        <v>503</v>
      </c>
      <c r="C657" s="66">
        <v>7577746750</v>
      </c>
      <c r="D657" s="66">
        <v>5952225672.8999996</v>
      </c>
      <c r="E657" s="72">
        <v>1625521077.0999999</v>
      </c>
      <c r="F657" s="66">
        <v>7497380674.5200005</v>
      </c>
      <c r="G657" s="66">
        <v>6347665827.3900003</v>
      </c>
      <c r="H657" s="72">
        <v>1149714847.1300001</v>
      </c>
      <c r="I657" s="66">
        <v>13068778425.700001</v>
      </c>
      <c r="J657" s="66">
        <v>10922993110.42</v>
      </c>
      <c r="K657" s="72">
        <v>2145785315.28</v>
      </c>
      <c r="L657" s="66">
        <v>29068598650.07</v>
      </c>
      <c r="M657" s="66">
        <v>33989619889.580002</v>
      </c>
      <c r="N657" s="73">
        <v>-4921021239.5100002</v>
      </c>
      <c r="O657" s="66">
        <v>57212504500.290001</v>
      </c>
      <c r="P657" s="66">
        <v>1276.1199999999999</v>
      </c>
    </row>
    <row r="658" spans="1:16" x14ac:dyDescent="0.2">
      <c r="A658" s="57">
        <v>640</v>
      </c>
      <c r="B658" s="65" t="s">
        <v>504</v>
      </c>
      <c r="C658" s="66">
        <v>6425993094</v>
      </c>
      <c r="D658" s="66">
        <v>5105523153.6999998</v>
      </c>
      <c r="E658" s="72">
        <v>1320469940.3</v>
      </c>
      <c r="F658" s="66">
        <v>5018852269.6999998</v>
      </c>
      <c r="G658" s="66">
        <v>6044625923.2399998</v>
      </c>
      <c r="H658" s="73">
        <v>-1025773653.54</v>
      </c>
      <c r="I658" s="66">
        <v>8299432631.6599998</v>
      </c>
      <c r="J658" s="66">
        <v>7747744456.3199997</v>
      </c>
      <c r="K658" s="72">
        <v>551688175.34000003</v>
      </c>
      <c r="L658" s="66">
        <v>22469429045.27</v>
      </c>
      <c r="M658" s="66">
        <v>23315813507.369999</v>
      </c>
      <c r="N658" s="73">
        <v>-846384462.10000002</v>
      </c>
      <c r="O658" s="66">
        <v>42213707040.629997</v>
      </c>
      <c r="P658" s="66">
        <v>1278.54</v>
      </c>
    </row>
    <row r="659" spans="1:16" x14ac:dyDescent="0.2">
      <c r="A659" s="57">
        <v>641</v>
      </c>
      <c r="B659" s="65" t="s">
        <v>505</v>
      </c>
      <c r="C659" s="66">
        <v>2583759084</v>
      </c>
      <c r="D659" s="66">
        <v>2424548311.0599999</v>
      </c>
      <c r="E659" s="72">
        <v>159210772.94</v>
      </c>
      <c r="F659" s="66">
        <v>3130648177.7199998</v>
      </c>
      <c r="G659" s="66">
        <v>3728953720.1999998</v>
      </c>
      <c r="H659" s="73">
        <v>-598305542.48000002</v>
      </c>
      <c r="I659" s="66">
        <v>6205332304.4499998</v>
      </c>
      <c r="J659" s="66">
        <v>6295243258.9300003</v>
      </c>
      <c r="K659" s="73">
        <v>-89910954.480000004</v>
      </c>
      <c r="L659" s="66">
        <v>16650149864.959999</v>
      </c>
      <c r="M659" s="66">
        <v>16121144140.940001</v>
      </c>
      <c r="N659" s="72">
        <v>529005724.01999998</v>
      </c>
      <c r="O659" s="66">
        <v>28569889431.130001</v>
      </c>
      <c r="P659" s="66">
        <v>1272.8599999999999</v>
      </c>
    </row>
    <row r="660" spans="1:16" x14ac:dyDescent="0.2">
      <c r="A660" s="57">
        <v>642</v>
      </c>
      <c r="B660" s="65" t="s">
        <v>506</v>
      </c>
      <c r="C660" s="66">
        <v>3405155397</v>
      </c>
      <c r="D660" s="66">
        <v>2314088160.6700001</v>
      </c>
      <c r="E660" s="72">
        <v>1091067236.3299999</v>
      </c>
      <c r="F660" s="66">
        <v>3970990729.3899999</v>
      </c>
      <c r="G660" s="66">
        <v>3681296655.8099999</v>
      </c>
      <c r="H660" s="72">
        <v>289694073.57999998</v>
      </c>
      <c r="I660" s="66">
        <v>9990730223.2700005</v>
      </c>
      <c r="J660" s="66">
        <v>9357195208.3199997</v>
      </c>
      <c r="K660" s="72">
        <v>633535014.95000005</v>
      </c>
      <c r="L660" s="66">
        <v>18910759435.259998</v>
      </c>
      <c r="M660" s="66">
        <v>20925055760.119999</v>
      </c>
      <c r="N660" s="73">
        <v>-2014296324.8599999</v>
      </c>
      <c r="O660" s="66">
        <v>36277635784.919998</v>
      </c>
      <c r="P660" s="66">
        <v>1285.46</v>
      </c>
    </row>
    <row r="661" spans="1:16" x14ac:dyDescent="0.2">
      <c r="A661" s="57">
        <v>643</v>
      </c>
      <c r="B661" s="65" t="s">
        <v>507</v>
      </c>
      <c r="C661" s="66">
        <v>2332606913</v>
      </c>
      <c r="D661" s="66">
        <v>3339668774.8499999</v>
      </c>
      <c r="E661" s="73">
        <v>-1007061861.85</v>
      </c>
      <c r="F661" s="66">
        <v>4741429452</v>
      </c>
      <c r="G661" s="66">
        <v>4145737655.7399998</v>
      </c>
      <c r="H661" s="72">
        <v>595691796.25999999</v>
      </c>
      <c r="I661" s="66">
        <v>7719997694.7600002</v>
      </c>
      <c r="J661" s="66">
        <v>6497830401.5799999</v>
      </c>
      <c r="K661" s="72">
        <v>1222167293.1800001</v>
      </c>
      <c r="L661" s="66">
        <v>19596584335.73</v>
      </c>
      <c r="M661" s="66">
        <v>20407381563.32</v>
      </c>
      <c r="N661" s="73">
        <v>-810797227.59000003</v>
      </c>
      <c r="O661" s="66">
        <v>34390618395.489998</v>
      </c>
      <c r="P661" s="66">
        <v>1282.68</v>
      </c>
    </row>
    <row r="662" spans="1:16" x14ac:dyDescent="0.2">
      <c r="A662" s="57">
        <v>644</v>
      </c>
      <c r="B662" s="65" t="s">
        <v>508</v>
      </c>
      <c r="C662" s="66">
        <v>3142757473</v>
      </c>
      <c r="D662" s="66">
        <v>3776131094.9499998</v>
      </c>
      <c r="E662" s="73">
        <v>-633373621.95000005</v>
      </c>
      <c r="F662" s="66">
        <v>5222744210</v>
      </c>
      <c r="G662" s="66">
        <v>4799944732.8999996</v>
      </c>
      <c r="H662" s="72">
        <v>422799477.10000002</v>
      </c>
      <c r="I662" s="66">
        <v>7395953282.0699997</v>
      </c>
      <c r="J662" s="66">
        <v>7904917066.8299999</v>
      </c>
      <c r="K662" s="73">
        <v>-508963784.75999999</v>
      </c>
      <c r="L662" s="66">
        <v>23810596132.799999</v>
      </c>
      <c r="M662" s="66">
        <v>23091058203.189999</v>
      </c>
      <c r="N662" s="72">
        <v>719537929.61000001</v>
      </c>
      <c r="O662" s="66">
        <v>39572051097.870003</v>
      </c>
      <c r="P662" s="66">
        <v>1286.26</v>
      </c>
    </row>
    <row r="663" spans="1:16" x14ac:dyDescent="0.2">
      <c r="A663" s="57">
        <v>645</v>
      </c>
      <c r="B663" s="65" t="s">
        <v>509</v>
      </c>
      <c r="C663" s="66">
        <v>1582259799</v>
      </c>
      <c r="D663" s="66">
        <v>1711566333.5</v>
      </c>
      <c r="E663" s="73">
        <v>-129306534.5</v>
      </c>
      <c r="F663" s="66">
        <v>3768468610</v>
      </c>
      <c r="G663" s="66">
        <v>4419453194.1999998</v>
      </c>
      <c r="H663" s="73">
        <v>-650984584.20000005</v>
      </c>
      <c r="I663" s="66">
        <v>6553237027.9799995</v>
      </c>
      <c r="J663" s="66">
        <v>6824255774.3100004</v>
      </c>
      <c r="K663" s="73">
        <v>-271018746.32999998</v>
      </c>
      <c r="L663" s="66">
        <v>22747724352.93</v>
      </c>
      <c r="M663" s="66">
        <v>21696414487.900002</v>
      </c>
      <c r="N663" s="72">
        <v>1051309865.03</v>
      </c>
      <c r="O663" s="66">
        <v>34651689789.910004</v>
      </c>
      <c r="P663" s="66">
        <v>1284.3</v>
      </c>
    </row>
    <row r="664" spans="1:16" x14ac:dyDescent="0.2">
      <c r="A664" s="57">
        <v>646</v>
      </c>
      <c r="B664" s="65" t="s">
        <v>510</v>
      </c>
      <c r="C664" s="66">
        <v>2519419372</v>
      </c>
      <c r="D664" s="66">
        <v>3185074906.6100001</v>
      </c>
      <c r="E664" s="73">
        <v>-665655534.61000001</v>
      </c>
      <c r="F664" s="66">
        <v>3770905048.75</v>
      </c>
      <c r="G664" s="66">
        <v>3741877689.3499999</v>
      </c>
      <c r="H664" s="72">
        <v>29027359.399999999</v>
      </c>
      <c r="I664" s="66">
        <v>7075667106.1800003</v>
      </c>
      <c r="J664" s="66">
        <v>6261915584.5799999</v>
      </c>
      <c r="K664" s="72">
        <v>813751521.60000002</v>
      </c>
      <c r="L664" s="66">
        <v>21489899980.34</v>
      </c>
      <c r="M664" s="66">
        <v>21667023326.73</v>
      </c>
      <c r="N664" s="73">
        <v>-177123346.38999999</v>
      </c>
      <c r="O664" s="66">
        <v>34855891507.269997</v>
      </c>
      <c r="P664" s="66">
        <v>1287.4100000000001</v>
      </c>
    </row>
    <row r="665" spans="1:16" x14ac:dyDescent="0.2">
      <c r="A665" s="57">
        <v>647</v>
      </c>
      <c r="B665" s="65" t="s">
        <v>511</v>
      </c>
      <c r="C665" s="66">
        <v>5644395362</v>
      </c>
      <c r="D665" s="66">
        <v>4092143171.4499998</v>
      </c>
      <c r="E665" s="72">
        <v>1552252190.55</v>
      </c>
      <c r="F665" s="66">
        <v>4633281532.75</v>
      </c>
      <c r="G665" s="66">
        <v>4658163439.4499998</v>
      </c>
      <c r="H665" s="73">
        <v>-24881906.699999999</v>
      </c>
      <c r="I665" s="66">
        <v>18737326467.529999</v>
      </c>
      <c r="J665" s="66">
        <v>24823746179.700001</v>
      </c>
      <c r="K665" s="73">
        <v>-6086419712.1700001</v>
      </c>
      <c r="L665" s="66">
        <v>25183562781.52</v>
      </c>
      <c r="M665" s="66">
        <v>20624513353.200001</v>
      </c>
      <c r="N665" s="72">
        <v>4559049428.3199997</v>
      </c>
      <c r="O665" s="66">
        <v>54198566143.800003</v>
      </c>
      <c r="P665" s="66">
        <v>1274.5</v>
      </c>
    </row>
    <row r="666" spans="1:16" x14ac:dyDescent="0.2">
      <c r="A666" s="57">
        <v>648</v>
      </c>
      <c r="B666" s="65" t="s">
        <v>512</v>
      </c>
      <c r="C666" s="66">
        <v>4405639958</v>
      </c>
      <c r="D666" s="66">
        <v>6475496346</v>
      </c>
      <c r="E666" s="73">
        <v>-2069856388</v>
      </c>
      <c r="F666" s="66">
        <v>6098291720.1000004</v>
      </c>
      <c r="G666" s="66">
        <v>4651383911.4399996</v>
      </c>
      <c r="H666" s="72">
        <v>1446907808.6600001</v>
      </c>
      <c r="I666" s="66">
        <v>8997636820.6599998</v>
      </c>
      <c r="J666" s="66">
        <v>9450905184.7199993</v>
      </c>
      <c r="K666" s="73">
        <v>-453268364.06</v>
      </c>
      <c r="L666" s="66">
        <v>20061321248.400002</v>
      </c>
      <c r="M666" s="66">
        <v>18985104305</v>
      </c>
      <c r="N666" s="72">
        <v>1076216943.4000001</v>
      </c>
      <c r="O666" s="66">
        <v>39562889747.160004</v>
      </c>
      <c r="P666" s="66">
        <v>1286.1099999999999</v>
      </c>
    </row>
    <row r="667" spans="1:16" x14ac:dyDescent="0.2">
      <c r="A667" s="57">
        <v>649</v>
      </c>
      <c r="B667" s="65" t="s">
        <v>513</v>
      </c>
      <c r="C667" s="66">
        <v>2391705470</v>
      </c>
      <c r="D667" s="66">
        <v>1969326308.8</v>
      </c>
      <c r="E667" s="72">
        <v>422379161.19999999</v>
      </c>
      <c r="F667" s="66">
        <v>3636405808.0700002</v>
      </c>
      <c r="G667" s="66">
        <v>5430729060.6000004</v>
      </c>
      <c r="H667" s="73">
        <v>-1794323252.53</v>
      </c>
      <c r="I667" s="66">
        <v>11456326567.08</v>
      </c>
      <c r="J667" s="66">
        <v>7399510796.71</v>
      </c>
      <c r="K667" s="72">
        <v>4056815770.3699999</v>
      </c>
      <c r="L667" s="66">
        <v>18592846741.119999</v>
      </c>
      <c r="M667" s="66">
        <v>21277718420.16</v>
      </c>
      <c r="N667" s="73">
        <v>-2684871679.04</v>
      </c>
      <c r="O667" s="66">
        <v>36077284586.269997</v>
      </c>
      <c r="P667" s="66">
        <v>1298.79</v>
      </c>
    </row>
    <row r="668" spans="1:16" x14ac:dyDescent="0.2">
      <c r="A668" s="57">
        <v>650</v>
      </c>
      <c r="B668" s="71">
        <v>40918</v>
      </c>
      <c r="C668" s="66">
        <v>1941862607</v>
      </c>
      <c r="D668" s="66">
        <v>3252584458.6700001</v>
      </c>
      <c r="E668" s="73">
        <v>-1310721851.6700001</v>
      </c>
      <c r="F668" s="66">
        <v>4190122924.8600001</v>
      </c>
      <c r="G668" s="66">
        <v>3452918093.5</v>
      </c>
      <c r="H668" s="72">
        <v>737204831.36000001</v>
      </c>
      <c r="I668" s="66">
        <v>5823518524.3999996</v>
      </c>
      <c r="J668" s="66">
        <v>4962882598.1000004</v>
      </c>
      <c r="K668" s="72">
        <v>860635926.29999995</v>
      </c>
      <c r="L668" s="66">
        <v>19147637944.119999</v>
      </c>
      <c r="M668" s="66">
        <v>19434756850.110001</v>
      </c>
      <c r="N668" s="73">
        <v>-287118905.99000001</v>
      </c>
      <c r="O668" s="66">
        <v>31103142000.380001</v>
      </c>
      <c r="P668" s="66">
        <v>1299.71</v>
      </c>
    </row>
    <row r="669" spans="1:16" x14ac:dyDescent="0.2">
      <c r="A669" s="57">
        <v>651</v>
      </c>
      <c r="B669" s="71">
        <v>40949</v>
      </c>
      <c r="C669" s="66">
        <v>2914958404</v>
      </c>
      <c r="D669" s="66">
        <v>3173372048.4000001</v>
      </c>
      <c r="E669" s="73">
        <v>-258413644.40000001</v>
      </c>
      <c r="F669" s="66">
        <v>3697299345.9400001</v>
      </c>
      <c r="G669" s="66">
        <v>4368592089</v>
      </c>
      <c r="H669" s="73">
        <v>-671292743.05999994</v>
      </c>
      <c r="I669" s="66">
        <v>6302240331.9899998</v>
      </c>
      <c r="J669" s="66">
        <v>4744017115.2600002</v>
      </c>
      <c r="K669" s="72">
        <v>1558223216.73</v>
      </c>
      <c r="L669" s="66">
        <v>25971914138.41</v>
      </c>
      <c r="M669" s="66">
        <v>26600430967.68</v>
      </c>
      <c r="N669" s="73">
        <v>-628516829.26999998</v>
      </c>
      <c r="O669" s="66">
        <v>38886412220.339996</v>
      </c>
      <c r="P669" s="66">
        <v>1305.6600000000001</v>
      </c>
    </row>
    <row r="670" spans="1:16" x14ac:dyDescent="0.2">
      <c r="A670" s="57">
        <v>652</v>
      </c>
      <c r="B670" s="71">
        <v>40978</v>
      </c>
      <c r="C670" s="66">
        <v>2851971382</v>
      </c>
      <c r="D670" s="66">
        <v>3396010483</v>
      </c>
      <c r="E670" s="73">
        <v>-544039101</v>
      </c>
      <c r="F670" s="66">
        <v>3843490618.6999998</v>
      </c>
      <c r="G670" s="66">
        <v>3929120488.5</v>
      </c>
      <c r="H670" s="73">
        <v>-85629869.799999997</v>
      </c>
      <c r="I670" s="66">
        <v>7985883353.8800001</v>
      </c>
      <c r="J670" s="66">
        <v>6890863723.9099998</v>
      </c>
      <c r="K670" s="72">
        <v>1095019629.97</v>
      </c>
      <c r="L670" s="66">
        <v>24665899134.330002</v>
      </c>
      <c r="M670" s="66">
        <v>25131249793.5</v>
      </c>
      <c r="N670" s="73">
        <v>-465350659.17000002</v>
      </c>
      <c r="O670" s="66">
        <v>39347244488.910004</v>
      </c>
      <c r="P670" s="66">
        <v>1307.55</v>
      </c>
    </row>
    <row r="671" spans="1:16" x14ac:dyDescent="0.2">
      <c r="A671" s="57">
        <v>653</v>
      </c>
      <c r="B671" s="71">
        <v>41009</v>
      </c>
      <c r="C671" s="66">
        <v>2665133844</v>
      </c>
      <c r="D671" s="66">
        <v>3856143593</v>
      </c>
      <c r="E671" s="73">
        <v>-1191009749</v>
      </c>
      <c r="F671" s="66">
        <v>5444788545.5</v>
      </c>
      <c r="G671" s="66">
        <v>4946564131</v>
      </c>
      <c r="H671" s="72">
        <v>498224414.5</v>
      </c>
      <c r="I671" s="66">
        <v>10406205774.459999</v>
      </c>
      <c r="J671" s="66">
        <v>10903129415.110001</v>
      </c>
      <c r="K671" s="73">
        <v>-496923640.64999998</v>
      </c>
      <c r="L671" s="66">
        <v>26240108036.549999</v>
      </c>
      <c r="M671" s="66">
        <v>25050399061.400002</v>
      </c>
      <c r="N671" s="72">
        <v>1189708975.1500001</v>
      </c>
      <c r="O671" s="66">
        <v>44756236200.510002</v>
      </c>
      <c r="P671" s="66">
        <v>1306.6300000000001</v>
      </c>
    </row>
    <row r="672" spans="1:16" x14ac:dyDescent="0.2">
      <c r="A672" s="57">
        <v>654</v>
      </c>
      <c r="B672" s="71">
        <v>41039</v>
      </c>
      <c r="C672" s="66">
        <v>2721806811</v>
      </c>
      <c r="D672" s="66">
        <v>2581159038.5599999</v>
      </c>
      <c r="E672" s="72">
        <v>140647772.44</v>
      </c>
      <c r="F672" s="66">
        <v>3510573044.1999998</v>
      </c>
      <c r="G672" s="66">
        <v>3704660279.0100002</v>
      </c>
      <c r="H672" s="73">
        <v>-194087234.81</v>
      </c>
      <c r="I672" s="66">
        <v>9201148367.5100002</v>
      </c>
      <c r="J672" s="66">
        <v>8662755727.8899994</v>
      </c>
      <c r="K672" s="72">
        <v>538392639.62</v>
      </c>
      <c r="L672" s="66">
        <v>22569951345.849998</v>
      </c>
      <c r="M672" s="66">
        <v>23054904523.099998</v>
      </c>
      <c r="N672" s="73">
        <v>-484953177.25</v>
      </c>
      <c r="O672" s="66">
        <v>38003479568.559998</v>
      </c>
      <c r="P672" s="66">
        <v>1311.35</v>
      </c>
    </row>
    <row r="673" spans="1:16" x14ac:dyDescent="0.2">
      <c r="A673" s="57">
        <v>655</v>
      </c>
      <c r="B673" s="71">
        <v>41131</v>
      </c>
      <c r="C673" s="66">
        <v>2819324162</v>
      </c>
      <c r="D673" s="66">
        <v>3038592993.75</v>
      </c>
      <c r="E673" s="73">
        <v>-219268831.75</v>
      </c>
      <c r="F673" s="66">
        <v>3399511714.5599999</v>
      </c>
      <c r="G673" s="66">
        <v>3531145810.46</v>
      </c>
      <c r="H673" s="73">
        <v>-131634095.90000001</v>
      </c>
      <c r="I673" s="66">
        <v>8237195496.6400003</v>
      </c>
      <c r="J673" s="66">
        <v>9018110559.7999992</v>
      </c>
      <c r="K673" s="73">
        <v>-780915063.15999997</v>
      </c>
      <c r="L673" s="66">
        <v>23285637926.259998</v>
      </c>
      <c r="M673" s="66">
        <v>22153819935.450001</v>
      </c>
      <c r="N673" s="72">
        <v>1131817990.8099999</v>
      </c>
      <c r="O673" s="66">
        <v>37741669299.459999</v>
      </c>
      <c r="P673" s="66">
        <v>1304.71</v>
      </c>
    </row>
    <row r="674" spans="1:16" x14ac:dyDescent="0.2">
      <c r="A674" s="57">
        <v>656</v>
      </c>
      <c r="B674" s="71">
        <v>41162</v>
      </c>
      <c r="C674" s="66">
        <v>3384103098</v>
      </c>
      <c r="D674" s="66">
        <v>4466632216.5500002</v>
      </c>
      <c r="E674" s="73">
        <v>-1082529118.55</v>
      </c>
      <c r="F674" s="66">
        <v>4893111990.5</v>
      </c>
      <c r="G674" s="66">
        <v>5001960632.6800003</v>
      </c>
      <c r="H674" s="73">
        <v>-108848642.18000001</v>
      </c>
      <c r="I674" s="66">
        <v>7386095734.2399998</v>
      </c>
      <c r="J674" s="66">
        <v>7811887589.5299997</v>
      </c>
      <c r="K674" s="73">
        <v>-425791855.29000002</v>
      </c>
      <c r="L674" s="66">
        <v>24402087469.040001</v>
      </c>
      <c r="M674" s="66">
        <v>22784917853.02</v>
      </c>
      <c r="N674" s="72">
        <v>1617169616.02</v>
      </c>
      <c r="O674" s="66">
        <v>40065398291.779999</v>
      </c>
      <c r="P674" s="66">
        <v>1292.48</v>
      </c>
    </row>
    <row r="675" spans="1:16" x14ac:dyDescent="0.2">
      <c r="A675" s="57">
        <v>657</v>
      </c>
      <c r="B675" s="71">
        <v>41192</v>
      </c>
      <c r="C675" s="66">
        <v>7400438093.4099998</v>
      </c>
      <c r="D675" s="66">
        <v>3336644562.5100002</v>
      </c>
      <c r="E675" s="72">
        <v>4063793530.9000001</v>
      </c>
      <c r="F675" s="66">
        <v>9841284748.3999996</v>
      </c>
      <c r="G675" s="66">
        <v>9665628359.2000008</v>
      </c>
      <c r="H675" s="72">
        <v>175656389.19999999</v>
      </c>
      <c r="I675" s="66">
        <v>11883699874.209999</v>
      </c>
      <c r="J675" s="66">
        <v>20850562058.139999</v>
      </c>
      <c r="K675" s="73">
        <v>-8966862183.9300003</v>
      </c>
      <c r="L675" s="66">
        <v>33238342669.650002</v>
      </c>
      <c r="M675" s="66">
        <v>28510930405.82</v>
      </c>
      <c r="N675" s="72">
        <v>4727412263.8299999</v>
      </c>
      <c r="O675" s="66">
        <v>62363765385.669998</v>
      </c>
      <c r="P675" s="66">
        <v>1289.3499999999999</v>
      </c>
    </row>
    <row r="676" spans="1:16" x14ac:dyDescent="0.2">
      <c r="A676" s="57">
        <v>658</v>
      </c>
      <c r="B676" s="71">
        <v>41223</v>
      </c>
      <c r="C676" s="66">
        <v>3619916479</v>
      </c>
      <c r="D676" s="66">
        <v>3725047146.25</v>
      </c>
      <c r="E676" s="73">
        <v>-105130667.25</v>
      </c>
      <c r="F676" s="66">
        <v>5361677689.25</v>
      </c>
      <c r="G676" s="66">
        <v>5174955107</v>
      </c>
      <c r="H676" s="72">
        <v>186722582.25</v>
      </c>
      <c r="I676" s="66">
        <v>15323516930.07</v>
      </c>
      <c r="J676" s="66">
        <v>16298759765.82</v>
      </c>
      <c r="K676" s="73">
        <v>-975242835.75</v>
      </c>
      <c r="L676" s="66">
        <v>26153804465.41</v>
      </c>
      <c r="M676" s="66">
        <v>25260153544.66</v>
      </c>
      <c r="N676" s="72">
        <v>893650920.75</v>
      </c>
      <c r="O676" s="66">
        <v>50458915563.730003</v>
      </c>
      <c r="P676" s="66">
        <v>1294.9000000000001</v>
      </c>
    </row>
    <row r="677" spans="1:16" x14ac:dyDescent="0.2">
      <c r="A677" s="57">
        <v>659</v>
      </c>
      <c r="B677" s="71">
        <v>41253</v>
      </c>
      <c r="C677" s="66">
        <v>3975865156.25</v>
      </c>
      <c r="D677" s="66">
        <v>3129976710.25</v>
      </c>
      <c r="E677" s="72">
        <v>845888446</v>
      </c>
      <c r="F677" s="66">
        <v>3912830296.5300002</v>
      </c>
      <c r="G677" s="66">
        <v>4819586677.3999996</v>
      </c>
      <c r="H677" s="73">
        <v>-906756380.87</v>
      </c>
      <c r="I677" s="66">
        <v>7277640597.4200001</v>
      </c>
      <c r="J677" s="66">
        <v>7733489874.29</v>
      </c>
      <c r="K677" s="73">
        <v>-455849276.87</v>
      </c>
      <c r="L677" s="66">
        <v>19415111473.75</v>
      </c>
      <c r="M677" s="66">
        <v>18898394262.009998</v>
      </c>
      <c r="N677" s="72">
        <v>516717211.74000001</v>
      </c>
      <c r="O677" s="66">
        <v>34581447523.949997</v>
      </c>
      <c r="P677" s="66">
        <v>1296.98</v>
      </c>
    </row>
    <row r="678" spans="1:16" x14ac:dyDescent="0.2">
      <c r="A678" s="57">
        <v>660</v>
      </c>
      <c r="B678" s="65" t="s">
        <v>514</v>
      </c>
      <c r="C678" s="66">
        <v>1730567462</v>
      </c>
      <c r="D678" s="66">
        <v>2099985763.4000001</v>
      </c>
      <c r="E678" s="73">
        <v>-369418301.39999998</v>
      </c>
      <c r="F678" s="66">
        <v>4353320209.6999998</v>
      </c>
      <c r="G678" s="66">
        <v>3686051778.1999998</v>
      </c>
      <c r="H678" s="72">
        <v>667268431.5</v>
      </c>
      <c r="I678" s="66">
        <v>4684778478.9399996</v>
      </c>
      <c r="J678" s="66">
        <v>6609318607.8100004</v>
      </c>
      <c r="K678" s="73">
        <v>-1924540128.8699999</v>
      </c>
      <c r="L678" s="66">
        <v>15925171613.940001</v>
      </c>
      <c r="M678" s="66">
        <v>14298481615.17</v>
      </c>
      <c r="N678" s="72">
        <v>1626689998.77</v>
      </c>
      <c r="O678" s="66">
        <v>26693837764.580002</v>
      </c>
      <c r="P678" s="66">
        <v>1290.56</v>
      </c>
    </row>
    <row r="679" spans="1:16" x14ac:dyDescent="0.2">
      <c r="A679" s="57">
        <v>661</v>
      </c>
      <c r="B679" s="65" t="s">
        <v>515</v>
      </c>
      <c r="C679" s="66">
        <v>1733054099</v>
      </c>
      <c r="D679" s="66">
        <v>1807642912.25</v>
      </c>
      <c r="E679" s="73">
        <v>-74588813.25</v>
      </c>
      <c r="F679" s="66">
        <v>3418315471.4000001</v>
      </c>
      <c r="G679" s="66">
        <v>3689223026.4000001</v>
      </c>
      <c r="H679" s="73">
        <v>-270907555</v>
      </c>
      <c r="I679" s="66">
        <v>6034972564.5699997</v>
      </c>
      <c r="J679" s="66">
        <v>6636748654.4700003</v>
      </c>
      <c r="K679" s="73">
        <v>-601776089.89999998</v>
      </c>
      <c r="L679" s="66">
        <v>18498395640.220001</v>
      </c>
      <c r="M679" s="66">
        <v>17551123182.07</v>
      </c>
      <c r="N679" s="72">
        <v>947272458.14999998</v>
      </c>
      <c r="O679" s="66">
        <v>29684737775.189999</v>
      </c>
      <c r="P679" s="66">
        <v>1287.49</v>
      </c>
    </row>
    <row r="680" spans="1:16" x14ac:dyDescent="0.2">
      <c r="A680" s="57">
        <v>662</v>
      </c>
      <c r="B680" s="65" t="s">
        <v>516</v>
      </c>
      <c r="C680" s="66">
        <v>4451878662</v>
      </c>
      <c r="D680" s="66">
        <v>3497262021.6500001</v>
      </c>
      <c r="E680" s="72">
        <v>954616640.35000002</v>
      </c>
      <c r="F680" s="66">
        <v>4630137177</v>
      </c>
      <c r="G680" s="66">
        <v>4531599990.8999996</v>
      </c>
      <c r="H680" s="72">
        <v>98537186.099999994</v>
      </c>
      <c r="I680" s="66">
        <v>11025438579.389999</v>
      </c>
      <c r="J680" s="66">
        <v>10458272350.85</v>
      </c>
      <c r="K680" s="72">
        <v>567166228.53999996</v>
      </c>
      <c r="L680" s="66">
        <v>17921844815.549999</v>
      </c>
      <c r="M680" s="66">
        <v>19542164870.540001</v>
      </c>
      <c r="N680" s="73">
        <v>-1620320054.99</v>
      </c>
      <c r="O680" s="66">
        <v>38029299233.940002</v>
      </c>
      <c r="P680" s="66">
        <v>1301.28</v>
      </c>
    </row>
    <row r="681" spans="1:16" x14ac:dyDescent="0.2">
      <c r="A681" s="57">
        <v>663</v>
      </c>
      <c r="B681" s="65" t="s">
        <v>517</v>
      </c>
      <c r="C681" s="66">
        <v>4742679831.3400002</v>
      </c>
      <c r="D681" s="66">
        <v>2898281339.8299999</v>
      </c>
      <c r="E681" s="72">
        <v>1844398491.51</v>
      </c>
      <c r="F681" s="66">
        <v>6665820063.8999996</v>
      </c>
      <c r="G681" s="66">
        <v>6429200003.1999998</v>
      </c>
      <c r="H681" s="72">
        <v>236620060.69999999</v>
      </c>
      <c r="I681" s="66">
        <v>10910970460.370001</v>
      </c>
      <c r="J681" s="66">
        <v>9988968236.9099998</v>
      </c>
      <c r="K681" s="72">
        <v>922002223.46000004</v>
      </c>
      <c r="L681" s="66">
        <v>21519775793.290001</v>
      </c>
      <c r="M681" s="66">
        <v>24522796568.959999</v>
      </c>
      <c r="N681" s="73">
        <v>-3003020775.6700001</v>
      </c>
      <c r="O681" s="66">
        <v>43839246148.900002</v>
      </c>
      <c r="P681" s="66">
        <v>1311.21</v>
      </c>
    </row>
    <row r="682" spans="1:16" x14ac:dyDescent="0.2">
      <c r="A682" s="57">
        <v>664</v>
      </c>
      <c r="B682" s="65" t="s">
        <v>518</v>
      </c>
      <c r="C682" s="66">
        <v>2707203375</v>
      </c>
      <c r="D682" s="66">
        <v>2340675878.6999998</v>
      </c>
      <c r="E682" s="72">
        <v>366527496.30000001</v>
      </c>
      <c r="F682" s="66">
        <v>4130359963.5999999</v>
      </c>
      <c r="G682" s="66">
        <v>4466551932</v>
      </c>
      <c r="H682" s="73">
        <v>-336191968.39999998</v>
      </c>
      <c r="I682" s="66">
        <v>10596228121.73</v>
      </c>
      <c r="J682" s="66">
        <v>9524799145.1299992</v>
      </c>
      <c r="K682" s="72">
        <v>1071428976.6</v>
      </c>
      <c r="L682" s="66">
        <v>16414801412.35</v>
      </c>
      <c r="M682" s="66">
        <v>17516565916.849998</v>
      </c>
      <c r="N682" s="73">
        <v>-1101764504.5</v>
      </c>
      <c r="O682" s="66">
        <v>33848592872.68</v>
      </c>
      <c r="P682" s="66">
        <v>1307.71</v>
      </c>
    </row>
    <row r="683" spans="1:16" x14ac:dyDescent="0.2">
      <c r="A683" s="57">
        <v>665</v>
      </c>
      <c r="B683" s="65" t="s">
        <v>519</v>
      </c>
      <c r="C683" s="66">
        <v>1548874840</v>
      </c>
      <c r="D683" s="66">
        <v>1880148920.26</v>
      </c>
      <c r="E683" s="73">
        <v>-331274080.25999999</v>
      </c>
      <c r="F683" s="66">
        <v>3169728571.48</v>
      </c>
      <c r="G683" s="66">
        <v>2827412584.75</v>
      </c>
      <c r="H683" s="72">
        <v>342315986.73000002</v>
      </c>
      <c r="I683" s="66">
        <v>5715779798.9200001</v>
      </c>
      <c r="J683" s="66">
        <v>6932239560.8800001</v>
      </c>
      <c r="K683" s="73">
        <v>-1216459761.96</v>
      </c>
      <c r="L683" s="66">
        <v>12037434719.370001</v>
      </c>
      <c r="M683" s="66">
        <v>10832016863.879999</v>
      </c>
      <c r="N683" s="72">
        <v>1205417855.49</v>
      </c>
      <c r="O683" s="66">
        <v>22471817929.77</v>
      </c>
      <c r="P683" s="66">
        <v>1310.42</v>
      </c>
    </row>
    <row r="684" spans="1:16" x14ac:dyDescent="0.2">
      <c r="A684" s="57">
        <v>666</v>
      </c>
      <c r="B684" s="65" t="s">
        <v>520</v>
      </c>
      <c r="C684" s="66">
        <v>2942246437.8000002</v>
      </c>
      <c r="D684" s="66">
        <v>2681367614.0999999</v>
      </c>
      <c r="E684" s="72">
        <v>260878823.69999999</v>
      </c>
      <c r="F684" s="66">
        <v>4774372608.3000002</v>
      </c>
      <c r="G684" s="66">
        <v>4520270521.1999998</v>
      </c>
      <c r="H684" s="72">
        <v>254102087.09999999</v>
      </c>
      <c r="I684" s="66">
        <v>8837328193.5499992</v>
      </c>
      <c r="J684" s="66">
        <v>11411525960.860001</v>
      </c>
      <c r="K684" s="73">
        <v>-2574197767.3099999</v>
      </c>
      <c r="L684" s="66">
        <v>21404569979.07</v>
      </c>
      <c r="M684" s="66">
        <v>19345353122.560001</v>
      </c>
      <c r="N684" s="72">
        <v>2059216856.51</v>
      </c>
      <c r="O684" s="66">
        <v>37958517218.720001</v>
      </c>
      <c r="P684" s="66">
        <v>1295</v>
      </c>
    </row>
    <row r="685" spans="1:16" x14ac:dyDescent="0.2">
      <c r="A685" s="57">
        <v>667</v>
      </c>
      <c r="B685" s="65" t="s">
        <v>521</v>
      </c>
      <c r="C685" s="66">
        <v>3409540252</v>
      </c>
      <c r="D685" s="66">
        <v>2420997160.9000001</v>
      </c>
      <c r="E685" s="72">
        <v>988543091.10000002</v>
      </c>
      <c r="F685" s="66">
        <v>4983849209</v>
      </c>
      <c r="G685" s="66">
        <v>5824974569.4799995</v>
      </c>
      <c r="H685" s="73">
        <v>-841125360.48000002</v>
      </c>
      <c r="I685" s="66">
        <v>7256208099.9399996</v>
      </c>
      <c r="J685" s="66">
        <v>10104445644.040001</v>
      </c>
      <c r="K685" s="73">
        <v>-2848237544.0999999</v>
      </c>
      <c r="L685" s="66">
        <v>16838103746.85</v>
      </c>
      <c r="M685" s="66">
        <v>14137283933.370001</v>
      </c>
      <c r="N685" s="72">
        <v>2700819813.48</v>
      </c>
      <c r="O685" s="66">
        <v>32487701307.790001</v>
      </c>
      <c r="P685" s="66">
        <v>1297.3900000000001</v>
      </c>
    </row>
    <row r="686" spans="1:16" x14ac:dyDescent="0.2">
      <c r="A686" s="57">
        <v>668</v>
      </c>
      <c r="B686" s="65" t="s">
        <v>522</v>
      </c>
      <c r="C686" s="66">
        <v>3016307628</v>
      </c>
      <c r="D686" s="66">
        <v>2706865123.5</v>
      </c>
      <c r="E686" s="72">
        <v>309442504.5</v>
      </c>
      <c r="F686" s="66">
        <v>4579194163.3500004</v>
      </c>
      <c r="G686" s="66">
        <v>5654705560.4499998</v>
      </c>
      <c r="H686" s="73">
        <v>-1075511397.0999999</v>
      </c>
      <c r="I686" s="66">
        <v>6625638988.9499998</v>
      </c>
      <c r="J686" s="66">
        <v>7765904318.4499998</v>
      </c>
      <c r="K686" s="73">
        <v>-1140265329.5</v>
      </c>
      <c r="L686" s="66">
        <v>19508102140.439999</v>
      </c>
      <c r="M686" s="66">
        <v>17601767918.34</v>
      </c>
      <c r="N686" s="72">
        <v>1906334222.0999999</v>
      </c>
      <c r="O686" s="66">
        <v>33729242920.740002</v>
      </c>
      <c r="P686" s="66">
        <v>1281.81</v>
      </c>
    </row>
    <row r="687" spans="1:16" x14ac:dyDescent="0.2">
      <c r="A687" s="57">
        <v>669</v>
      </c>
      <c r="B687" s="65" t="s">
        <v>523</v>
      </c>
      <c r="C687" s="66">
        <v>2803968100</v>
      </c>
      <c r="D687" s="66">
        <v>2094431513.95</v>
      </c>
      <c r="E687" s="72">
        <v>709536586.04999995</v>
      </c>
      <c r="F687" s="66">
        <v>3018271784</v>
      </c>
      <c r="G687" s="66">
        <v>3362828328.1999998</v>
      </c>
      <c r="H687" s="73">
        <v>-344556544.19999999</v>
      </c>
      <c r="I687" s="66">
        <v>7776667423.9799995</v>
      </c>
      <c r="J687" s="66">
        <v>8370064316.8400002</v>
      </c>
      <c r="K687" s="73">
        <v>-593396892.86000001</v>
      </c>
      <c r="L687" s="66">
        <v>11804554532.77</v>
      </c>
      <c r="M687" s="66">
        <v>11576137681.76</v>
      </c>
      <c r="N687" s="72">
        <v>228416851.00999999</v>
      </c>
      <c r="O687" s="66">
        <v>25403461840.75</v>
      </c>
      <c r="P687" s="66">
        <v>1279.57</v>
      </c>
    </row>
    <row r="688" spans="1:16" x14ac:dyDescent="0.2">
      <c r="A688" s="57">
        <v>670</v>
      </c>
      <c r="B688" s="65" t="s">
        <v>524</v>
      </c>
      <c r="C688" s="66">
        <v>2628632509</v>
      </c>
      <c r="D688" s="66">
        <v>903156726</v>
      </c>
      <c r="E688" s="72">
        <v>1725475783</v>
      </c>
      <c r="F688" s="66">
        <v>3537295092.6799998</v>
      </c>
      <c r="G688" s="66">
        <v>3444561711.9000001</v>
      </c>
      <c r="H688" s="72">
        <v>92733380.780000001</v>
      </c>
      <c r="I688" s="66">
        <v>4834210037.6300001</v>
      </c>
      <c r="J688" s="66">
        <v>6025208930.0900002</v>
      </c>
      <c r="K688" s="73">
        <v>-1190998892.46</v>
      </c>
      <c r="L688" s="66">
        <v>12059434539.58</v>
      </c>
      <c r="M688" s="66">
        <v>12686644810.9</v>
      </c>
      <c r="N688" s="73">
        <v>-627210271.32000005</v>
      </c>
      <c r="O688" s="66">
        <v>23059572178.889999</v>
      </c>
      <c r="P688" s="66">
        <v>1294.43</v>
      </c>
    </row>
    <row r="689" spans="1:16" x14ac:dyDescent="0.2">
      <c r="A689" s="57">
        <v>671</v>
      </c>
      <c r="B689" s="65" t="s">
        <v>525</v>
      </c>
      <c r="C689" s="66">
        <v>3417040840</v>
      </c>
      <c r="D689" s="66">
        <v>2254713757.5</v>
      </c>
      <c r="E689" s="72">
        <v>1162327082.5</v>
      </c>
      <c r="F689" s="66">
        <v>2922949232.4200001</v>
      </c>
      <c r="G689" s="66">
        <v>2573413031.3800001</v>
      </c>
      <c r="H689" s="72">
        <v>349536201.04000002</v>
      </c>
      <c r="I689" s="66">
        <v>6101222017.6700001</v>
      </c>
      <c r="J689" s="66">
        <v>6414552409.8000002</v>
      </c>
      <c r="K689" s="73">
        <v>-313330392.13</v>
      </c>
      <c r="L689" s="66">
        <v>12192431511.32</v>
      </c>
      <c r="M689" s="66">
        <v>13390964402.73</v>
      </c>
      <c r="N689" s="73">
        <v>-1198532891.4100001</v>
      </c>
      <c r="O689" s="66">
        <v>24633643601.41</v>
      </c>
      <c r="P689" s="66">
        <v>1298.8699999999999</v>
      </c>
    </row>
    <row r="690" spans="1:16" x14ac:dyDescent="0.2">
      <c r="A690" s="57">
        <v>672</v>
      </c>
      <c r="B690" s="71">
        <v>40919</v>
      </c>
      <c r="C690" s="66">
        <v>3044763213.1999998</v>
      </c>
      <c r="D690" s="66">
        <v>3123122741</v>
      </c>
      <c r="E690" s="73">
        <v>-78359527.799999997</v>
      </c>
      <c r="F690" s="66">
        <v>3356968676.6599998</v>
      </c>
      <c r="G690" s="66">
        <v>3821730766.6599998</v>
      </c>
      <c r="H690" s="73">
        <v>-464762090</v>
      </c>
      <c r="I690" s="66">
        <v>7932395415</v>
      </c>
      <c r="J690" s="66">
        <v>6418638864.5600004</v>
      </c>
      <c r="K690" s="72">
        <v>1513756550.4400001</v>
      </c>
      <c r="L690" s="66">
        <v>15057730924.709999</v>
      </c>
      <c r="M690" s="66">
        <v>16028365857.35</v>
      </c>
      <c r="N690" s="73">
        <v>-970634932.63999999</v>
      </c>
      <c r="O690" s="66">
        <v>29391858229.57</v>
      </c>
      <c r="P690" s="66">
        <v>1297.99</v>
      </c>
    </row>
    <row r="691" spans="1:16" x14ac:dyDescent="0.2">
      <c r="A691" s="57">
        <v>673</v>
      </c>
      <c r="B691" s="71">
        <v>40950</v>
      </c>
      <c r="C691" s="66">
        <v>3179585538</v>
      </c>
      <c r="D691" s="66">
        <v>2269333120</v>
      </c>
      <c r="E691" s="72">
        <v>910252418</v>
      </c>
      <c r="F691" s="66">
        <v>5307503679</v>
      </c>
      <c r="G691" s="66">
        <v>4425268922.25</v>
      </c>
      <c r="H691" s="72">
        <v>882234756.75</v>
      </c>
      <c r="I691" s="66">
        <v>10373989402.34</v>
      </c>
      <c r="J691" s="66">
        <v>9834868136.1000004</v>
      </c>
      <c r="K691" s="72">
        <v>539121266.24000001</v>
      </c>
      <c r="L691" s="66">
        <v>19479791799.119999</v>
      </c>
      <c r="M691" s="66">
        <v>21811400240.110001</v>
      </c>
      <c r="N691" s="73">
        <v>-2331608440.9899998</v>
      </c>
      <c r="O691" s="66">
        <v>38340870418.459999</v>
      </c>
      <c r="P691" s="66">
        <v>1306.5999999999999</v>
      </c>
    </row>
    <row r="692" spans="1:16" x14ac:dyDescent="0.2">
      <c r="A692" s="57">
        <v>674</v>
      </c>
      <c r="B692" s="71">
        <v>41040</v>
      </c>
      <c r="C692" s="66">
        <v>1597065877</v>
      </c>
      <c r="D692" s="66">
        <v>2235278667.8000002</v>
      </c>
      <c r="E692" s="73">
        <v>-638212790.79999995</v>
      </c>
      <c r="F692" s="66">
        <v>4169370869</v>
      </c>
      <c r="G692" s="66">
        <v>4006843830.3600001</v>
      </c>
      <c r="H692" s="72">
        <v>162527038.63999999</v>
      </c>
      <c r="I692" s="66">
        <v>8311879521.29</v>
      </c>
      <c r="J692" s="66">
        <v>7801193249.5500002</v>
      </c>
      <c r="K692" s="72">
        <v>510686271.74000001</v>
      </c>
      <c r="L692" s="66">
        <v>15666524880.469999</v>
      </c>
      <c r="M692" s="66">
        <v>15701525400.049999</v>
      </c>
      <c r="N692" s="73">
        <v>-35000519.579999998</v>
      </c>
      <c r="O692" s="66">
        <v>29744841147.759998</v>
      </c>
      <c r="P692" s="66">
        <v>1306.7</v>
      </c>
    </row>
    <row r="693" spans="1:16" x14ac:dyDescent="0.2">
      <c r="A693" s="57">
        <v>675</v>
      </c>
      <c r="B693" s="71">
        <v>41071</v>
      </c>
      <c r="C693" s="66">
        <v>2914354835.04</v>
      </c>
      <c r="D693" s="66">
        <v>3648152076.4499998</v>
      </c>
      <c r="E693" s="73">
        <v>-733797241.40999997</v>
      </c>
      <c r="F693" s="66">
        <v>4305826168.8599997</v>
      </c>
      <c r="G693" s="66">
        <v>3800123689.5999999</v>
      </c>
      <c r="H693" s="72">
        <v>505702479.25999999</v>
      </c>
      <c r="I693" s="66">
        <v>8673819347.2999992</v>
      </c>
      <c r="J693" s="66">
        <v>9369407919.3999996</v>
      </c>
      <c r="K693" s="73">
        <v>-695588572.10000002</v>
      </c>
      <c r="L693" s="66">
        <v>17517903989.200001</v>
      </c>
      <c r="M693" s="66">
        <v>16594220654.950001</v>
      </c>
      <c r="N693" s="72">
        <v>923683334.25</v>
      </c>
      <c r="O693" s="66">
        <v>33411904340.400002</v>
      </c>
      <c r="P693" s="66">
        <v>1300.8399999999999</v>
      </c>
    </row>
    <row r="694" spans="1:16" x14ac:dyDescent="0.2">
      <c r="A694" s="57">
        <v>676</v>
      </c>
      <c r="B694" s="71">
        <v>41101</v>
      </c>
      <c r="C694" s="66">
        <v>4825408589</v>
      </c>
      <c r="D694" s="66">
        <v>3986826208.1999998</v>
      </c>
      <c r="E694" s="72">
        <v>838582380.79999995</v>
      </c>
      <c r="F694" s="66">
        <v>5615161078.8000002</v>
      </c>
      <c r="G694" s="66">
        <v>5290502312</v>
      </c>
      <c r="H694" s="72">
        <v>324658766.80000001</v>
      </c>
      <c r="I694" s="66">
        <v>13611781379.440001</v>
      </c>
      <c r="J694" s="66">
        <v>14147177650.51</v>
      </c>
      <c r="K694" s="73">
        <v>-535396271.06999999</v>
      </c>
      <c r="L694" s="66">
        <v>17817306016.5</v>
      </c>
      <c r="M694" s="66">
        <v>18445150893.029999</v>
      </c>
      <c r="N694" s="73">
        <v>-627844876.52999997</v>
      </c>
      <c r="O694" s="66">
        <v>41869657063.739998</v>
      </c>
      <c r="P694" s="66">
        <v>1299.74</v>
      </c>
    </row>
    <row r="695" spans="1:16" x14ac:dyDescent="0.2">
      <c r="A695" s="57">
        <v>677</v>
      </c>
      <c r="B695" s="71">
        <v>41132</v>
      </c>
      <c r="C695" s="66">
        <v>4136364763</v>
      </c>
      <c r="D695" s="66">
        <v>3601879803</v>
      </c>
      <c r="E695" s="72">
        <v>534484960</v>
      </c>
      <c r="F695" s="66">
        <v>5312934909.9499998</v>
      </c>
      <c r="G695" s="66">
        <v>6465452539.1000004</v>
      </c>
      <c r="H695" s="73">
        <v>-1152517629.1500001</v>
      </c>
      <c r="I695" s="66">
        <v>8762100865.7099991</v>
      </c>
      <c r="J695" s="66">
        <v>9999792126.5900002</v>
      </c>
      <c r="K695" s="73">
        <v>-1237691260.8800001</v>
      </c>
      <c r="L695" s="66">
        <v>24791318254.77</v>
      </c>
      <c r="M695" s="66">
        <v>22935594324.740002</v>
      </c>
      <c r="N695" s="72">
        <v>1855723930.03</v>
      </c>
      <c r="O695" s="66">
        <v>43002718793.43</v>
      </c>
      <c r="P695" s="66">
        <v>1293.7</v>
      </c>
    </row>
    <row r="696" spans="1:16" x14ac:dyDescent="0.2">
      <c r="A696" s="57">
        <v>678</v>
      </c>
      <c r="B696" s="71">
        <v>41163</v>
      </c>
      <c r="C696" s="66">
        <v>3052063709</v>
      </c>
      <c r="D696" s="66">
        <v>1917215258.5999999</v>
      </c>
      <c r="E696" s="72">
        <v>1134848450.4000001</v>
      </c>
      <c r="F696" s="66">
        <v>3885953138.0300002</v>
      </c>
      <c r="G696" s="66">
        <v>5046834597.6899996</v>
      </c>
      <c r="H696" s="73">
        <v>-1160881459.6600001</v>
      </c>
      <c r="I696" s="66">
        <v>10145204064.030001</v>
      </c>
      <c r="J696" s="66">
        <v>9463765740.2199993</v>
      </c>
      <c r="K696" s="72">
        <v>681438323.80999994</v>
      </c>
      <c r="L696" s="66">
        <v>21135312693.919998</v>
      </c>
      <c r="M696" s="66">
        <v>21790718008.470001</v>
      </c>
      <c r="N696" s="73">
        <v>-655405314.54999995</v>
      </c>
      <c r="O696" s="66">
        <v>38218533604.980003</v>
      </c>
      <c r="P696" s="66">
        <v>1290.83</v>
      </c>
    </row>
    <row r="697" spans="1:16" x14ac:dyDescent="0.2">
      <c r="A697" s="57">
        <v>679</v>
      </c>
      <c r="B697" s="71">
        <v>41254</v>
      </c>
      <c r="C697" s="66">
        <v>2785328821</v>
      </c>
      <c r="D697" s="66">
        <v>1138688536.5</v>
      </c>
      <c r="E697" s="72">
        <v>1646640284.5</v>
      </c>
      <c r="F697" s="66">
        <v>4356380092.5</v>
      </c>
      <c r="G697" s="66">
        <v>3914249490.4000001</v>
      </c>
      <c r="H697" s="72">
        <v>442130602.10000002</v>
      </c>
      <c r="I697" s="66">
        <v>6633798182.3000002</v>
      </c>
      <c r="J697" s="66">
        <v>7318446879.8900003</v>
      </c>
      <c r="K697" s="73">
        <v>-684648697.59000003</v>
      </c>
      <c r="L697" s="66">
        <v>14176879262.700001</v>
      </c>
      <c r="M697" s="66">
        <v>15581001451.709999</v>
      </c>
      <c r="N697" s="73">
        <v>-1404122189.01</v>
      </c>
      <c r="O697" s="66">
        <v>27952386358.5</v>
      </c>
      <c r="P697" s="66">
        <v>1294.5</v>
      </c>
    </row>
    <row r="698" spans="1:16" x14ac:dyDescent="0.2">
      <c r="A698" s="57">
        <v>680</v>
      </c>
      <c r="B698" s="65" t="s">
        <v>526</v>
      </c>
      <c r="C698" s="66">
        <v>3066308569.6500001</v>
      </c>
      <c r="D698" s="66">
        <v>1904838992.8499999</v>
      </c>
      <c r="E698" s="72">
        <v>1161469576.8</v>
      </c>
      <c r="F698" s="66">
        <v>4783073693.5</v>
      </c>
      <c r="G698" s="66">
        <v>4755657993</v>
      </c>
      <c r="H698" s="72">
        <v>27415700.5</v>
      </c>
      <c r="I698" s="66">
        <v>12161039767.23</v>
      </c>
      <c r="J698" s="66">
        <v>16082664856.629999</v>
      </c>
      <c r="K698" s="73">
        <v>-3921625089.4000001</v>
      </c>
      <c r="L698" s="66">
        <v>18847274120.049999</v>
      </c>
      <c r="M698" s="66">
        <v>16114534307.950001</v>
      </c>
      <c r="N698" s="72">
        <v>2732739812.0999999</v>
      </c>
      <c r="O698" s="66">
        <v>38857696150.43</v>
      </c>
      <c r="P698" s="66">
        <v>1289.07</v>
      </c>
    </row>
    <row r="699" spans="1:16" x14ac:dyDescent="0.2">
      <c r="A699" s="57">
        <v>681</v>
      </c>
      <c r="B699" s="65" t="s">
        <v>527</v>
      </c>
      <c r="C699" s="66">
        <v>3122257822</v>
      </c>
      <c r="D699" s="66">
        <v>1859447088.5</v>
      </c>
      <c r="E699" s="72">
        <v>1262810733.5</v>
      </c>
      <c r="F699" s="66">
        <v>4400588423</v>
      </c>
      <c r="G699" s="66">
        <v>4767668609</v>
      </c>
      <c r="H699" s="73">
        <v>-367080186</v>
      </c>
      <c r="I699" s="66">
        <v>7469254810.0799999</v>
      </c>
      <c r="J699" s="66">
        <v>9037954228.8199997</v>
      </c>
      <c r="K699" s="73">
        <v>-1568699418.74</v>
      </c>
      <c r="L699" s="66">
        <v>18530617175.220001</v>
      </c>
      <c r="M699" s="66">
        <v>17857648303.98</v>
      </c>
      <c r="N699" s="72">
        <v>672968871.24000001</v>
      </c>
      <c r="O699" s="66">
        <v>33522718230.299999</v>
      </c>
      <c r="P699" s="66">
        <v>1279.29</v>
      </c>
    </row>
    <row r="700" spans="1:16" x14ac:dyDescent="0.2">
      <c r="A700" s="57">
        <v>682</v>
      </c>
      <c r="B700" s="65" t="s">
        <v>528</v>
      </c>
      <c r="C700" s="66">
        <v>3539788592</v>
      </c>
      <c r="D700" s="66">
        <v>2229501504.75</v>
      </c>
      <c r="E700" s="72">
        <v>1310287087.25</v>
      </c>
      <c r="F700" s="66">
        <v>4814490072</v>
      </c>
      <c r="G700" s="66">
        <v>5199575829</v>
      </c>
      <c r="H700" s="73">
        <v>-385085757</v>
      </c>
      <c r="I700" s="66">
        <v>9505320713.2299995</v>
      </c>
      <c r="J700" s="66">
        <v>10836329200.540001</v>
      </c>
      <c r="K700" s="73">
        <v>-1331008487.3099999</v>
      </c>
      <c r="L700" s="66">
        <v>17496260986.59</v>
      </c>
      <c r="M700" s="66">
        <v>17090453829.530001</v>
      </c>
      <c r="N700" s="72">
        <v>405807157.06</v>
      </c>
      <c r="O700" s="66">
        <v>35355860363.82</v>
      </c>
      <c r="P700" s="66">
        <v>1274.02</v>
      </c>
    </row>
    <row r="701" spans="1:16" x14ac:dyDescent="0.2">
      <c r="A701" s="57">
        <v>683</v>
      </c>
      <c r="B701" s="65" t="s">
        <v>529</v>
      </c>
      <c r="C701" s="66">
        <v>3203725461</v>
      </c>
      <c r="D701" s="66">
        <v>1673163646</v>
      </c>
      <c r="E701" s="72">
        <v>1530561815</v>
      </c>
      <c r="F701" s="66">
        <v>2841851817</v>
      </c>
      <c r="G701" s="66">
        <v>3919861205.73</v>
      </c>
      <c r="H701" s="73">
        <v>-1078009388.73</v>
      </c>
      <c r="I701" s="66">
        <v>6963025430.0900002</v>
      </c>
      <c r="J701" s="66">
        <v>8209511853.1099997</v>
      </c>
      <c r="K701" s="73">
        <v>-1246486423.02</v>
      </c>
      <c r="L701" s="66">
        <v>11785070803.73</v>
      </c>
      <c r="M701" s="66">
        <v>10991136806.98</v>
      </c>
      <c r="N701" s="72">
        <v>793933996.75</v>
      </c>
      <c r="O701" s="66">
        <v>24793673511.82</v>
      </c>
      <c r="P701" s="66">
        <v>1280.1300000000001</v>
      </c>
    </row>
    <row r="702" spans="1:16" x14ac:dyDescent="0.2">
      <c r="A702" s="57">
        <v>684</v>
      </c>
      <c r="B702" s="65" t="s">
        <v>530</v>
      </c>
      <c r="C702" s="66">
        <v>1964028788</v>
      </c>
      <c r="D702" s="66">
        <v>961608643.66999996</v>
      </c>
      <c r="E702" s="72">
        <v>1002420144.33</v>
      </c>
      <c r="F702" s="66">
        <v>2461499426.25</v>
      </c>
      <c r="G702" s="66">
        <v>2030263469.8099999</v>
      </c>
      <c r="H702" s="72">
        <v>431235956.44</v>
      </c>
      <c r="I702" s="66">
        <v>4958039956.96</v>
      </c>
      <c r="J702" s="66">
        <v>6137175622.3000002</v>
      </c>
      <c r="K702" s="73">
        <v>-1179135665.3399999</v>
      </c>
      <c r="L702" s="66">
        <v>10446694769.77</v>
      </c>
      <c r="M702" s="66">
        <v>10701215205.200001</v>
      </c>
      <c r="N702" s="73">
        <v>-254520435.43000001</v>
      </c>
      <c r="O702" s="66">
        <v>19830262940.98</v>
      </c>
      <c r="P702" s="66">
        <v>1283.6500000000001</v>
      </c>
    </row>
    <row r="703" spans="1:16" x14ac:dyDescent="0.2">
      <c r="A703" s="57">
        <v>685</v>
      </c>
      <c r="B703" s="65" t="s">
        <v>531</v>
      </c>
      <c r="C703" s="66">
        <v>2463628857.0999999</v>
      </c>
      <c r="D703" s="66">
        <v>1266920199.2</v>
      </c>
      <c r="E703" s="72">
        <v>1196708657.9000001</v>
      </c>
      <c r="F703" s="66">
        <v>3193008901.5</v>
      </c>
      <c r="G703" s="66">
        <v>3441769446</v>
      </c>
      <c r="H703" s="73">
        <v>-248760544.5</v>
      </c>
      <c r="I703" s="66">
        <v>5812467918.9899998</v>
      </c>
      <c r="J703" s="66">
        <v>6982493392.25</v>
      </c>
      <c r="K703" s="73">
        <v>-1170025473.26</v>
      </c>
      <c r="L703" s="66">
        <v>13394029823.4</v>
      </c>
      <c r="M703" s="66">
        <v>13171952463.540001</v>
      </c>
      <c r="N703" s="72">
        <v>222077359.86000001</v>
      </c>
      <c r="O703" s="66">
        <v>24863135500.990002</v>
      </c>
      <c r="P703" s="66">
        <v>1276.4100000000001</v>
      </c>
    </row>
    <row r="704" spans="1:16" x14ac:dyDescent="0.2">
      <c r="A704" s="57">
        <v>686</v>
      </c>
      <c r="B704" s="65" t="s">
        <v>532</v>
      </c>
      <c r="C704" s="66">
        <v>1307612111</v>
      </c>
      <c r="D704" s="66">
        <v>1448011006.54</v>
      </c>
      <c r="E704" s="73">
        <v>-140398895.53999999</v>
      </c>
      <c r="F704" s="66">
        <v>2904249646.9299998</v>
      </c>
      <c r="G704" s="66">
        <v>2885084560</v>
      </c>
      <c r="H704" s="72">
        <v>19165086.93</v>
      </c>
      <c r="I704" s="66">
        <v>5941941839.7200003</v>
      </c>
      <c r="J704" s="66">
        <v>5810484210.3999996</v>
      </c>
      <c r="K704" s="72">
        <v>131457629.31999999</v>
      </c>
      <c r="L704" s="66">
        <v>12466221483.76</v>
      </c>
      <c r="M704" s="66">
        <v>12476445304.469999</v>
      </c>
      <c r="N704" s="73">
        <v>-10223820.710000001</v>
      </c>
      <c r="O704" s="66">
        <v>22620025081.41</v>
      </c>
      <c r="P704" s="66">
        <v>1276.3900000000001</v>
      </c>
    </row>
    <row r="705" spans="1:16" x14ac:dyDescent="0.2">
      <c r="A705" s="57">
        <v>687</v>
      </c>
      <c r="B705" s="65" t="s">
        <v>533</v>
      </c>
      <c r="C705" s="66">
        <v>3234761742</v>
      </c>
      <c r="D705" s="66">
        <v>3321782784.4000001</v>
      </c>
      <c r="E705" s="73">
        <v>-87021042.400000006</v>
      </c>
      <c r="F705" s="66">
        <v>3598407538</v>
      </c>
      <c r="G705" s="66">
        <v>3404653667.8800001</v>
      </c>
      <c r="H705" s="72">
        <v>193753870.12</v>
      </c>
      <c r="I705" s="66">
        <v>21069581738.529999</v>
      </c>
      <c r="J705" s="66">
        <v>6587464103.7799997</v>
      </c>
      <c r="K705" s="72">
        <v>14482117634.75</v>
      </c>
      <c r="L705" s="66">
        <v>12961356538.15</v>
      </c>
      <c r="M705" s="66">
        <v>27550207000.619999</v>
      </c>
      <c r="N705" s="73">
        <v>-14588850462.469999</v>
      </c>
      <c r="O705" s="66">
        <v>40864107556.68</v>
      </c>
      <c r="P705" s="66">
        <v>1279.51</v>
      </c>
    </row>
    <row r="706" spans="1:16" x14ac:dyDescent="0.2">
      <c r="A706" s="57">
        <v>688</v>
      </c>
      <c r="B706" s="65" t="s">
        <v>534</v>
      </c>
      <c r="C706" s="66">
        <v>2849472097</v>
      </c>
      <c r="D706" s="66">
        <v>2315767897.4099998</v>
      </c>
      <c r="E706" s="72">
        <v>533704199.58999997</v>
      </c>
      <c r="F706" s="66">
        <v>2159111770.8000002</v>
      </c>
      <c r="G706" s="66">
        <v>2366284768.4899998</v>
      </c>
      <c r="H706" s="73">
        <v>-207172997.69</v>
      </c>
      <c r="I706" s="66">
        <v>4796907192.1499996</v>
      </c>
      <c r="J706" s="66">
        <v>5206795610.0699997</v>
      </c>
      <c r="K706" s="73">
        <v>-409888417.92000002</v>
      </c>
      <c r="L706" s="66">
        <v>9899836309.5499992</v>
      </c>
      <c r="M706" s="66">
        <v>9816479093.5300007</v>
      </c>
      <c r="N706" s="72">
        <v>83357216.019999996</v>
      </c>
      <c r="O706" s="66">
        <v>19705327369.5</v>
      </c>
      <c r="P706" s="66">
        <v>1281.7</v>
      </c>
    </row>
    <row r="707" spans="1:16" x14ac:dyDescent="0.2">
      <c r="A707" s="57">
        <v>689</v>
      </c>
      <c r="B707" s="65" t="s">
        <v>535</v>
      </c>
      <c r="C707" s="66">
        <v>2800074171</v>
      </c>
      <c r="D707" s="66">
        <v>1853807962.4000001</v>
      </c>
      <c r="E707" s="72">
        <v>946266208.60000002</v>
      </c>
      <c r="F707" s="66">
        <v>2771194997.4000001</v>
      </c>
      <c r="G707" s="66">
        <v>2490512155</v>
      </c>
      <c r="H707" s="72">
        <v>280682842.39999998</v>
      </c>
      <c r="I707" s="66">
        <v>6477082662.0699997</v>
      </c>
      <c r="J707" s="66">
        <v>7250211394.4200001</v>
      </c>
      <c r="K707" s="73">
        <v>-773128732.35000002</v>
      </c>
      <c r="L707" s="66">
        <v>15120695880.110001</v>
      </c>
      <c r="M707" s="66">
        <v>15574516198.76</v>
      </c>
      <c r="N707" s="73">
        <v>-453820318.64999998</v>
      </c>
      <c r="O707" s="66">
        <v>27169047710.580002</v>
      </c>
      <c r="P707" s="66">
        <v>1290.8499999999999</v>
      </c>
    </row>
    <row r="708" spans="1:16" x14ac:dyDescent="0.2">
      <c r="A708" s="57">
        <v>690</v>
      </c>
      <c r="B708" s="65" t="s">
        <v>536</v>
      </c>
      <c r="C708" s="66">
        <v>2788817157</v>
      </c>
      <c r="D708" s="66">
        <v>2477301195.9000001</v>
      </c>
      <c r="E708" s="72">
        <v>311515961.10000002</v>
      </c>
      <c r="F708" s="66">
        <v>4487423118</v>
      </c>
      <c r="G708" s="66">
        <v>3760561192.04</v>
      </c>
      <c r="H708" s="72">
        <v>726861925.96000004</v>
      </c>
      <c r="I708" s="66">
        <v>8232136179.0500002</v>
      </c>
      <c r="J708" s="66">
        <v>9393147083.9699993</v>
      </c>
      <c r="K708" s="73">
        <v>-1161010904.9200001</v>
      </c>
      <c r="L708" s="66">
        <v>15027005514.1</v>
      </c>
      <c r="M708" s="66">
        <v>14904372496.24</v>
      </c>
      <c r="N708" s="72">
        <v>122633017.86</v>
      </c>
      <c r="O708" s="66">
        <v>30535381968.150002</v>
      </c>
      <c r="P708" s="66">
        <v>1297.03</v>
      </c>
    </row>
    <row r="709" spans="1:16" x14ac:dyDescent="0.2">
      <c r="A709" s="57">
        <v>691</v>
      </c>
      <c r="B709" s="65" t="s">
        <v>537</v>
      </c>
      <c r="C709" s="66">
        <v>2636714962.6500001</v>
      </c>
      <c r="D709" s="66">
        <v>3064613322.9200001</v>
      </c>
      <c r="E709" s="73">
        <v>-427898360.26999998</v>
      </c>
      <c r="F709" s="66">
        <v>3526599515.1199999</v>
      </c>
      <c r="G709" s="66">
        <v>3112823942.6399999</v>
      </c>
      <c r="H709" s="72">
        <v>413775572.48000002</v>
      </c>
      <c r="I709" s="66">
        <v>8856578158.6299992</v>
      </c>
      <c r="J709" s="66">
        <v>8772561544.8099995</v>
      </c>
      <c r="K709" s="72">
        <v>84016613.819999993</v>
      </c>
      <c r="L709" s="66">
        <v>16053440606.41</v>
      </c>
      <c r="M709" s="66">
        <v>16123334432.440001</v>
      </c>
      <c r="N709" s="73">
        <v>-69893826.030000001</v>
      </c>
      <c r="O709" s="66">
        <v>31073333242.810001</v>
      </c>
      <c r="P709" s="66">
        <v>1299.94</v>
      </c>
    </row>
    <row r="710" spans="1:16" x14ac:dyDescent="0.2">
      <c r="A710" s="57">
        <v>692</v>
      </c>
      <c r="B710" s="65" t="s">
        <v>538</v>
      </c>
      <c r="C710" s="66">
        <v>3380810095</v>
      </c>
      <c r="D710" s="66">
        <v>3438690035</v>
      </c>
      <c r="E710" s="73">
        <v>-57879940</v>
      </c>
      <c r="F710" s="66">
        <v>4645806754.3500004</v>
      </c>
      <c r="G710" s="66">
        <v>3872662048.02</v>
      </c>
      <c r="H710" s="72">
        <v>773144706.33000004</v>
      </c>
      <c r="I710" s="66">
        <v>15683556642.66</v>
      </c>
      <c r="J710" s="66">
        <v>15390267342.76</v>
      </c>
      <c r="K710" s="72">
        <v>293289299.89999998</v>
      </c>
      <c r="L710" s="66">
        <v>17645315545.130001</v>
      </c>
      <c r="M710" s="66">
        <v>18653869611.360001</v>
      </c>
      <c r="N710" s="73">
        <v>-1008554066.23</v>
      </c>
      <c r="O710" s="66">
        <v>41355489037.139999</v>
      </c>
      <c r="P710" s="66">
        <v>1309.57</v>
      </c>
    </row>
    <row r="711" spans="1:16" x14ac:dyDescent="0.2">
      <c r="A711" s="57">
        <v>693</v>
      </c>
      <c r="B711" s="65" t="s">
        <v>539</v>
      </c>
      <c r="C711" s="66">
        <v>4638808388</v>
      </c>
      <c r="D711" s="66">
        <v>6238304707</v>
      </c>
      <c r="E711" s="73">
        <v>-1599496319</v>
      </c>
      <c r="F711" s="66">
        <v>7725300312.9300003</v>
      </c>
      <c r="G711" s="66">
        <v>5529178152.3000002</v>
      </c>
      <c r="H711" s="72">
        <v>2196122160.6300001</v>
      </c>
      <c r="I711" s="66">
        <v>43535108250.050003</v>
      </c>
      <c r="J711" s="66">
        <v>39683354708.099998</v>
      </c>
      <c r="K711" s="72">
        <v>3851753541.9499998</v>
      </c>
      <c r="L711" s="66">
        <v>21699033657.02</v>
      </c>
      <c r="M711" s="66">
        <v>26147413040.599998</v>
      </c>
      <c r="N711" s="73">
        <v>-4448379383.5799999</v>
      </c>
      <c r="O711" s="66">
        <v>77598250608</v>
      </c>
      <c r="P711" s="66">
        <v>1324.04</v>
      </c>
    </row>
    <row r="712" spans="1:16" x14ac:dyDescent="0.2">
      <c r="A712" s="57">
        <v>694</v>
      </c>
      <c r="B712" s="71">
        <v>40980</v>
      </c>
      <c r="C712" s="66">
        <v>2452893307</v>
      </c>
      <c r="D712" s="66">
        <v>3115726588.54</v>
      </c>
      <c r="E712" s="73">
        <v>-662833281.53999996</v>
      </c>
      <c r="F712" s="66">
        <v>4887090047.9499998</v>
      </c>
      <c r="G712" s="66">
        <v>4338669285.1999998</v>
      </c>
      <c r="H712" s="72">
        <v>548420762.75</v>
      </c>
      <c r="I712" s="66">
        <v>8678240335.7999992</v>
      </c>
      <c r="J712" s="66">
        <v>6719586092.04</v>
      </c>
      <c r="K712" s="72">
        <v>1958654243.76</v>
      </c>
      <c r="L712" s="66">
        <v>18123628338.209999</v>
      </c>
      <c r="M712" s="66">
        <v>19967870063.18</v>
      </c>
      <c r="N712" s="73">
        <v>-1844241724.97</v>
      </c>
      <c r="O712" s="66">
        <v>34141852028.959999</v>
      </c>
      <c r="P712" s="66">
        <v>1332.92</v>
      </c>
    </row>
    <row r="713" spans="1:16" x14ac:dyDescent="0.2">
      <c r="A713" s="57">
        <v>695</v>
      </c>
      <c r="B713" s="71">
        <v>41011</v>
      </c>
      <c r="C713" s="66">
        <v>1907043979</v>
      </c>
      <c r="D713" s="66">
        <v>2224229519.5999999</v>
      </c>
      <c r="E713" s="73">
        <v>-317185540.60000002</v>
      </c>
      <c r="F713" s="66">
        <v>3940573998.25</v>
      </c>
      <c r="G713" s="66">
        <v>3347426106.5</v>
      </c>
      <c r="H713" s="72">
        <v>593147891.75</v>
      </c>
      <c r="I713" s="66">
        <v>7566438004.3500004</v>
      </c>
      <c r="J713" s="66">
        <v>6878110311.1000004</v>
      </c>
      <c r="K713" s="72">
        <v>688327693.25</v>
      </c>
      <c r="L713" s="66">
        <v>16686179846.959999</v>
      </c>
      <c r="M713" s="66">
        <v>17650469891.360001</v>
      </c>
      <c r="N713" s="73">
        <v>-964290044.39999998</v>
      </c>
      <c r="O713" s="66">
        <v>30100235828.560001</v>
      </c>
      <c r="P713" s="66">
        <v>1330.06</v>
      </c>
    </row>
    <row r="714" spans="1:16" x14ac:dyDescent="0.2">
      <c r="A714" s="57">
        <v>696</v>
      </c>
      <c r="B714" s="71">
        <v>41072</v>
      </c>
      <c r="C714" s="66">
        <v>2617702028</v>
      </c>
      <c r="D714" s="66">
        <v>2864935108.9000001</v>
      </c>
      <c r="E714" s="73">
        <v>-247233080.90000001</v>
      </c>
      <c r="F714" s="66">
        <v>5133665262.5500002</v>
      </c>
      <c r="G714" s="66">
        <v>3815507467.25</v>
      </c>
      <c r="H714" s="72">
        <v>1318157795.3</v>
      </c>
      <c r="I714" s="66">
        <v>11544366421.58</v>
      </c>
      <c r="J714" s="66">
        <v>9763975571.7299995</v>
      </c>
      <c r="K714" s="72">
        <v>1780390849.8499999</v>
      </c>
      <c r="L714" s="66">
        <v>17455231645.389999</v>
      </c>
      <c r="M714" s="66">
        <v>20306547209.639999</v>
      </c>
      <c r="N714" s="73">
        <v>-2851315564.25</v>
      </c>
      <c r="O714" s="66">
        <v>36750965357.519997</v>
      </c>
      <c r="P714" s="66">
        <v>1339.88</v>
      </c>
    </row>
    <row r="715" spans="1:16" x14ac:dyDescent="0.2">
      <c r="A715" s="57">
        <v>697</v>
      </c>
      <c r="B715" s="71">
        <v>41102</v>
      </c>
      <c r="C715" s="66">
        <v>2531053536</v>
      </c>
      <c r="D715" s="66">
        <v>3220002057.3499999</v>
      </c>
      <c r="E715" s="73">
        <v>-688948521.35000002</v>
      </c>
      <c r="F715" s="66">
        <v>4230511835.8699999</v>
      </c>
      <c r="G715" s="66">
        <v>4390222212</v>
      </c>
      <c r="H715" s="73">
        <v>-159710376.13</v>
      </c>
      <c r="I715" s="66">
        <v>9205639153.1000004</v>
      </c>
      <c r="J715" s="66">
        <v>9308683192.2000008</v>
      </c>
      <c r="K715" s="73">
        <v>-103044039.09999999</v>
      </c>
      <c r="L715" s="66">
        <v>19227468230.93</v>
      </c>
      <c r="M715" s="66">
        <v>18275765294.349998</v>
      </c>
      <c r="N715" s="72">
        <v>951702936.58000004</v>
      </c>
      <c r="O715" s="66">
        <v>35194672755.900002</v>
      </c>
      <c r="P715" s="66">
        <v>1334.95</v>
      </c>
    </row>
    <row r="716" spans="1:16" x14ac:dyDescent="0.2">
      <c r="A716" s="57">
        <v>698</v>
      </c>
      <c r="B716" s="71">
        <v>41225</v>
      </c>
      <c r="C716" s="66">
        <v>2706357336</v>
      </c>
      <c r="D716" s="66">
        <v>3475437894.52</v>
      </c>
      <c r="E716" s="73">
        <v>-769080558.51999998</v>
      </c>
      <c r="F716" s="66">
        <v>5973853672.3299999</v>
      </c>
      <c r="G716" s="66">
        <v>5078844137.7299995</v>
      </c>
      <c r="H716" s="72">
        <v>895009534.60000002</v>
      </c>
      <c r="I716" s="66">
        <v>16225647744.76</v>
      </c>
      <c r="J716" s="66">
        <v>14150820443.91</v>
      </c>
      <c r="K716" s="72">
        <v>2074827300.8499999</v>
      </c>
      <c r="L716" s="66">
        <v>16247484850.219999</v>
      </c>
      <c r="M716" s="66">
        <v>18448241127.150002</v>
      </c>
      <c r="N716" s="73">
        <v>-2200756276.9299998</v>
      </c>
      <c r="O716" s="66">
        <v>41153343603.309998</v>
      </c>
      <c r="P716" s="66">
        <v>1341.33</v>
      </c>
    </row>
    <row r="717" spans="1:16" x14ac:dyDescent="0.2">
      <c r="A717" s="57">
        <v>699</v>
      </c>
      <c r="B717" s="71">
        <v>41255</v>
      </c>
      <c r="C717" s="66">
        <v>3343758837</v>
      </c>
      <c r="D717" s="66">
        <v>3192871194.4000001</v>
      </c>
      <c r="E717" s="72">
        <v>150887642.59999999</v>
      </c>
      <c r="F717" s="66">
        <v>5055223307.0799999</v>
      </c>
      <c r="G717" s="66">
        <v>5958099124.1000004</v>
      </c>
      <c r="H717" s="73">
        <v>-902875817.01999998</v>
      </c>
      <c r="I717" s="66">
        <v>14650296222.030001</v>
      </c>
      <c r="J717" s="66">
        <v>10262534873.950001</v>
      </c>
      <c r="K717" s="72">
        <v>4387761348.0799999</v>
      </c>
      <c r="L717" s="66">
        <v>20435806156.700001</v>
      </c>
      <c r="M717" s="66">
        <v>24071579330.360001</v>
      </c>
      <c r="N717" s="73">
        <v>-3635773173.6599998</v>
      </c>
      <c r="O717" s="66">
        <v>43485084522.809998</v>
      </c>
      <c r="P717" s="66">
        <v>1354.57</v>
      </c>
    </row>
    <row r="718" spans="1:16" x14ac:dyDescent="0.2">
      <c r="A718" s="57">
        <v>700</v>
      </c>
      <c r="B718" s="65" t="s">
        <v>540</v>
      </c>
      <c r="C718" s="66">
        <v>2962654553</v>
      </c>
      <c r="D718" s="66">
        <v>3277854904</v>
      </c>
      <c r="E718" s="73">
        <v>-315200351</v>
      </c>
      <c r="F718" s="66">
        <v>4447413752.0600004</v>
      </c>
      <c r="G718" s="66">
        <v>4807586523.5500002</v>
      </c>
      <c r="H718" s="73">
        <v>-360172771.49000001</v>
      </c>
      <c r="I718" s="66">
        <v>10048129856.91</v>
      </c>
      <c r="J718" s="66">
        <v>9080740670.2700005</v>
      </c>
      <c r="K718" s="72">
        <v>967389186.63999999</v>
      </c>
      <c r="L718" s="66">
        <v>17130386927.18</v>
      </c>
      <c r="M718" s="66">
        <v>17422402991.330002</v>
      </c>
      <c r="N718" s="73">
        <v>-292016064.14999998</v>
      </c>
      <c r="O718" s="66">
        <v>34588585089.150002</v>
      </c>
      <c r="P718" s="66">
        <v>1353.81</v>
      </c>
    </row>
    <row r="719" spans="1:16" x14ac:dyDescent="0.2">
      <c r="A719" s="57">
        <v>701</v>
      </c>
      <c r="B719" s="65" t="s">
        <v>541</v>
      </c>
      <c r="C719" s="66">
        <v>2800830553</v>
      </c>
      <c r="D719" s="66">
        <v>2902598532.75</v>
      </c>
      <c r="E719" s="73">
        <v>-101767979.75</v>
      </c>
      <c r="F719" s="66">
        <v>4597091870.9200001</v>
      </c>
      <c r="G719" s="66">
        <v>4050656174.4000001</v>
      </c>
      <c r="H719" s="72">
        <v>546435696.51999998</v>
      </c>
      <c r="I719" s="66">
        <v>10438078867.98</v>
      </c>
      <c r="J719" s="66">
        <v>9606818144.9300003</v>
      </c>
      <c r="K719" s="72">
        <v>831260723.04999995</v>
      </c>
      <c r="L719" s="66">
        <v>19432435200.130001</v>
      </c>
      <c r="M719" s="66">
        <v>20708363639.950001</v>
      </c>
      <c r="N719" s="73">
        <v>-1275928439.8199999</v>
      </c>
      <c r="O719" s="66">
        <v>37268436492.029999</v>
      </c>
      <c r="P719" s="66">
        <v>1358.5</v>
      </c>
    </row>
    <row r="720" spans="1:16" x14ac:dyDescent="0.2">
      <c r="A720" s="57">
        <v>702</v>
      </c>
      <c r="B720" s="65" t="s">
        <v>542</v>
      </c>
      <c r="C720" s="66">
        <v>2901694118</v>
      </c>
      <c r="D720" s="66">
        <v>2829391520</v>
      </c>
      <c r="E720" s="72">
        <v>72302598</v>
      </c>
      <c r="F720" s="66">
        <v>3659457171.5</v>
      </c>
      <c r="G720" s="66">
        <v>4153088458.4000001</v>
      </c>
      <c r="H720" s="73">
        <v>-493631286.89999998</v>
      </c>
      <c r="I720" s="66">
        <v>10113364486.280001</v>
      </c>
      <c r="J720" s="66">
        <v>8824317379.75</v>
      </c>
      <c r="K720" s="72">
        <v>1289047106.53</v>
      </c>
      <c r="L720" s="66">
        <v>18365564266.310001</v>
      </c>
      <c r="M720" s="66">
        <v>19233282683.939999</v>
      </c>
      <c r="N720" s="73">
        <v>-867718417.63</v>
      </c>
      <c r="O720" s="66">
        <v>35040080042.089996</v>
      </c>
      <c r="P720" s="66">
        <v>1359.09</v>
      </c>
    </row>
    <row r="721" spans="1:16" x14ac:dyDescent="0.2">
      <c r="A721" s="57">
        <v>703</v>
      </c>
      <c r="B721" s="65" t="s">
        <v>543</v>
      </c>
      <c r="C721" s="66">
        <v>3669207475</v>
      </c>
      <c r="D721" s="66">
        <v>3455838319</v>
      </c>
      <c r="E721" s="72">
        <v>213369156</v>
      </c>
      <c r="F721" s="66">
        <v>5315438029</v>
      </c>
      <c r="G721" s="66">
        <v>6102000258.6999998</v>
      </c>
      <c r="H721" s="73">
        <v>-786562229.70000005</v>
      </c>
      <c r="I721" s="66">
        <v>11363487337.370001</v>
      </c>
      <c r="J721" s="66">
        <v>9401927932.9099998</v>
      </c>
      <c r="K721" s="72">
        <v>1961559404.46</v>
      </c>
      <c r="L721" s="66">
        <v>21646618939.73</v>
      </c>
      <c r="M721" s="66">
        <v>23034985270.490002</v>
      </c>
      <c r="N721" s="73">
        <v>-1388366330.76</v>
      </c>
      <c r="O721" s="66">
        <v>41994751781.099998</v>
      </c>
      <c r="P721" s="66">
        <v>1362.94</v>
      </c>
    </row>
    <row r="722" spans="1:16" x14ac:dyDescent="0.2">
      <c r="A722" s="57">
        <v>704</v>
      </c>
      <c r="B722" s="65" t="s">
        <v>544</v>
      </c>
      <c r="C722" s="66">
        <v>4244004774</v>
      </c>
      <c r="D722" s="66">
        <v>4340087275</v>
      </c>
      <c r="E722" s="73">
        <v>-96082501</v>
      </c>
      <c r="F722" s="66">
        <v>5946340306.3999996</v>
      </c>
      <c r="G722" s="66">
        <v>4913405454.5</v>
      </c>
      <c r="H722" s="72">
        <v>1032934851.9</v>
      </c>
      <c r="I722" s="66">
        <v>11677215284.16</v>
      </c>
      <c r="J722" s="66">
        <v>9941896797.2600002</v>
      </c>
      <c r="K722" s="72">
        <v>1735318486.9000001</v>
      </c>
      <c r="L722" s="66">
        <v>22805746146.57</v>
      </c>
      <c r="M722" s="66">
        <v>25477916984.369999</v>
      </c>
      <c r="N722" s="73">
        <v>-2672170837.8000002</v>
      </c>
      <c r="O722" s="66">
        <v>44673306511.129997</v>
      </c>
      <c r="P722" s="66">
        <v>1378.4</v>
      </c>
    </row>
    <row r="723" spans="1:16" x14ac:dyDescent="0.2">
      <c r="A723" s="57">
        <v>705</v>
      </c>
      <c r="B723" s="65" t="s">
        <v>545</v>
      </c>
      <c r="C723" s="66">
        <v>2964042609</v>
      </c>
      <c r="D723" s="66">
        <v>3507556857.4000001</v>
      </c>
      <c r="E723" s="73">
        <v>-543514248.39999998</v>
      </c>
      <c r="F723" s="66">
        <v>4850054698.04</v>
      </c>
      <c r="G723" s="66">
        <v>4374650836.1999998</v>
      </c>
      <c r="H723" s="72">
        <v>475403861.83999997</v>
      </c>
      <c r="I723" s="66">
        <v>11749887207.68</v>
      </c>
      <c r="J723" s="66">
        <v>10099421433.690001</v>
      </c>
      <c r="K723" s="72">
        <v>1650465773.99</v>
      </c>
      <c r="L723" s="66">
        <v>22367041763.110001</v>
      </c>
      <c r="M723" s="66">
        <v>23949397150.540001</v>
      </c>
      <c r="N723" s="73">
        <v>-1582355387.4300001</v>
      </c>
      <c r="O723" s="66">
        <v>41931026277.830002</v>
      </c>
      <c r="P723" s="66">
        <v>1377.4</v>
      </c>
    </row>
    <row r="724" spans="1:16" x14ac:dyDescent="0.2">
      <c r="A724" s="57">
        <v>706</v>
      </c>
      <c r="B724" s="65" t="s">
        <v>546</v>
      </c>
      <c r="C724" s="66">
        <v>3301195931.25</v>
      </c>
      <c r="D724" s="66">
        <v>2708681997</v>
      </c>
      <c r="E724" s="72">
        <v>592513934.25</v>
      </c>
      <c r="F724" s="66">
        <v>4723066337.5</v>
      </c>
      <c r="G724" s="66">
        <v>4223509187.4000001</v>
      </c>
      <c r="H724" s="72">
        <v>499557150.10000002</v>
      </c>
      <c r="I724" s="66">
        <v>9512611942.6700001</v>
      </c>
      <c r="J724" s="66">
        <v>9312327021.1100006</v>
      </c>
      <c r="K724" s="72">
        <v>200284921.56</v>
      </c>
      <c r="L724" s="66">
        <v>17489531107.700001</v>
      </c>
      <c r="M724" s="66">
        <v>18781887113.610001</v>
      </c>
      <c r="N724" s="73">
        <v>-1292356005.9100001</v>
      </c>
      <c r="O724" s="66">
        <v>35026405319.120003</v>
      </c>
      <c r="P724" s="66">
        <v>1373.38</v>
      </c>
    </row>
    <row r="725" spans="1:16" x14ac:dyDescent="0.2">
      <c r="A725" s="57">
        <v>707</v>
      </c>
      <c r="B725" s="65" t="s">
        <v>547</v>
      </c>
      <c r="C725" s="66">
        <v>2481763904</v>
      </c>
      <c r="D725" s="66">
        <v>2300019854</v>
      </c>
      <c r="E725" s="72">
        <v>181744050</v>
      </c>
      <c r="F725" s="66">
        <v>3080173157.1999998</v>
      </c>
      <c r="G725" s="66">
        <v>2566450305.79</v>
      </c>
      <c r="H725" s="72">
        <v>513722851.41000003</v>
      </c>
      <c r="I725" s="66">
        <v>4546703072.5299997</v>
      </c>
      <c r="J725" s="66">
        <v>4521755416.8599997</v>
      </c>
      <c r="K725" s="72">
        <v>24947655.670000002</v>
      </c>
      <c r="L725" s="66">
        <v>15574487862.719999</v>
      </c>
      <c r="M725" s="66">
        <v>16294902419.799999</v>
      </c>
      <c r="N725" s="73">
        <v>-720414557.08000004</v>
      </c>
      <c r="O725" s="66">
        <v>25683127996.450001</v>
      </c>
      <c r="P725" s="66">
        <v>1375.82</v>
      </c>
    </row>
    <row r="726" spans="1:16" x14ac:dyDescent="0.2">
      <c r="A726" s="57">
        <v>708</v>
      </c>
      <c r="B726" s="65" t="s">
        <v>548</v>
      </c>
      <c r="C726" s="66">
        <v>3333286338</v>
      </c>
      <c r="D726" s="66">
        <v>2416251609.25</v>
      </c>
      <c r="E726" s="72">
        <v>917034728.75</v>
      </c>
      <c r="F726" s="66">
        <v>3007434993</v>
      </c>
      <c r="G726" s="66">
        <v>2258286221.96</v>
      </c>
      <c r="H726" s="72">
        <v>749148771.03999996</v>
      </c>
      <c r="I726" s="66">
        <v>1253237871.6199999</v>
      </c>
      <c r="J726" s="66">
        <v>1565180792.6199999</v>
      </c>
      <c r="K726" s="73">
        <v>-311942921</v>
      </c>
      <c r="L726" s="66">
        <v>16066546311.65</v>
      </c>
      <c r="M726" s="66">
        <v>17420786890.439999</v>
      </c>
      <c r="N726" s="73">
        <v>-1354240578.79</v>
      </c>
      <c r="O726" s="66">
        <v>23660505514.27</v>
      </c>
      <c r="P726" s="66">
        <v>1378.32</v>
      </c>
    </row>
    <row r="727" spans="1:16" x14ac:dyDescent="0.2">
      <c r="A727" s="57">
        <v>709</v>
      </c>
      <c r="B727" s="65" t="s">
        <v>549</v>
      </c>
      <c r="C727" s="66">
        <v>3379719546</v>
      </c>
      <c r="D727" s="66">
        <v>2375274601.5</v>
      </c>
      <c r="E727" s="72">
        <v>1004444944.5</v>
      </c>
      <c r="F727" s="66">
        <v>2363717952.5</v>
      </c>
      <c r="G727" s="66">
        <v>2713038702.5</v>
      </c>
      <c r="H727" s="73">
        <v>-349320750</v>
      </c>
      <c r="I727" s="66">
        <v>1716995835.8299999</v>
      </c>
      <c r="J727" s="66">
        <v>1886232521.47</v>
      </c>
      <c r="K727" s="73">
        <v>-169236685.63999999</v>
      </c>
      <c r="L727" s="66">
        <v>16992562437.790001</v>
      </c>
      <c r="M727" s="66">
        <v>17478449946.650002</v>
      </c>
      <c r="N727" s="73">
        <v>-485887508.86000001</v>
      </c>
      <c r="O727" s="66">
        <v>24452995772.119999</v>
      </c>
      <c r="P727" s="66">
        <v>1382.23</v>
      </c>
    </row>
    <row r="728" spans="1:16" x14ac:dyDescent="0.2">
      <c r="A728" s="57">
        <v>710</v>
      </c>
      <c r="B728" s="65" t="s">
        <v>550</v>
      </c>
      <c r="C728" s="66">
        <v>4964205239</v>
      </c>
      <c r="D728" s="66">
        <v>2621926853</v>
      </c>
      <c r="E728" s="72">
        <v>2342278386</v>
      </c>
      <c r="F728" s="66">
        <v>4425497004.25</v>
      </c>
      <c r="G728" s="66">
        <v>5754296247.0600004</v>
      </c>
      <c r="H728" s="73">
        <v>-1328799242.8099999</v>
      </c>
      <c r="I728" s="66">
        <v>8514225765.5200005</v>
      </c>
      <c r="J728" s="66">
        <v>5970487055.8599997</v>
      </c>
      <c r="K728" s="72">
        <v>2543738709.6599998</v>
      </c>
      <c r="L728" s="66">
        <v>19260907101.299999</v>
      </c>
      <c r="M728" s="66">
        <v>22818124954.150002</v>
      </c>
      <c r="N728" s="73">
        <v>-3557217852.8499999</v>
      </c>
      <c r="O728" s="66">
        <v>37164835110.07</v>
      </c>
      <c r="P728" s="66">
        <v>1397.19</v>
      </c>
    </row>
    <row r="729" spans="1:16" x14ac:dyDescent="0.2">
      <c r="A729" s="57">
        <v>711</v>
      </c>
      <c r="B729" s="65" t="s">
        <v>551</v>
      </c>
      <c r="C729" s="66">
        <v>3790280030</v>
      </c>
      <c r="D729" s="66">
        <v>4057668937.5700002</v>
      </c>
      <c r="E729" s="73">
        <v>-267388907.56999999</v>
      </c>
      <c r="F729" s="66">
        <v>3395546592.2600002</v>
      </c>
      <c r="G729" s="66">
        <v>2938457807.29</v>
      </c>
      <c r="H729" s="72">
        <v>457088784.97000003</v>
      </c>
      <c r="I729" s="66">
        <v>7090235659.2200003</v>
      </c>
      <c r="J729" s="66">
        <v>5509960919.8599997</v>
      </c>
      <c r="K729" s="72">
        <v>1580274739.3599999</v>
      </c>
      <c r="L729" s="66">
        <v>20347946624.490002</v>
      </c>
      <c r="M729" s="66">
        <v>22117921241.25</v>
      </c>
      <c r="N729" s="73">
        <v>-1769974616.76</v>
      </c>
      <c r="O729" s="66">
        <v>34624008905.970001</v>
      </c>
      <c r="P729" s="66">
        <v>1391.93</v>
      </c>
    </row>
    <row r="730" spans="1:16" x14ac:dyDescent="0.2">
      <c r="A730" s="57">
        <v>712</v>
      </c>
      <c r="B730" s="71">
        <v>41306</v>
      </c>
      <c r="C730" s="66">
        <v>4278493140</v>
      </c>
      <c r="D730" s="66">
        <v>4275142265.5</v>
      </c>
      <c r="E730" s="72">
        <v>3350874.5</v>
      </c>
      <c r="F730" s="66">
        <v>4744758975.1400003</v>
      </c>
      <c r="G730" s="66">
        <v>4368324330.3000002</v>
      </c>
      <c r="H730" s="72">
        <v>376434644.83999997</v>
      </c>
      <c r="I730" s="66">
        <v>5789116659.21</v>
      </c>
      <c r="J730" s="66">
        <v>5051238580.8100004</v>
      </c>
      <c r="K730" s="72">
        <v>737878078.39999998</v>
      </c>
      <c r="L730" s="66">
        <v>23890919344.919998</v>
      </c>
      <c r="M730" s="66">
        <v>25008582942.66</v>
      </c>
      <c r="N730" s="73">
        <v>-1117663597.74</v>
      </c>
      <c r="O730" s="66">
        <v>38703288119.269997</v>
      </c>
      <c r="P730" s="66">
        <v>1407.45</v>
      </c>
    </row>
    <row r="731" spans="1:16" x14ac:dyDescent="0.2">
      <c r="A731" s="57">
        <v>713</v>
      </c>
      <c r="B731" s="71">
        <v>41334</v>
      </c>
      <c r="C731" s="66">
        <v>5645065896</v>
      </c>
      <c r="D731" s="66">
        <v>6480800847.6000004</v>
      </c>
      <c r="E731" s="73">
        <v>-835734951.60000002</v>
      </c>
      <c r="F731" s="66">
        <v>5845537973.8500004</v>
      </c>
      <c r="G731" s="66">
        <v>5730722334.6700001</v>
      </c>
      <c r="H731" s="72">
        <v>114815639.18000001</v>
      </c>
      <c r="I731" s="66">
        <v>8788159866.1800003</v>
      </c>
      <c r="J731" s="66">
        <v>8447558199.9399996</v>
      </c>
      <c r="K731" s="72">
        <v>340601666.24000001</v>
      </c>
      <c r="L731" s="66">
        <v>30904078117.52</v>
      </c>
      <c r="M731" s="66">
        <v>30523760471.34</v>
      </c>
      <c r="N731" s="72">
        <v>380317646.18000001</v>
      </c>
      <c r="O731" s="66">
        <v>51182841853.550003</v>
      </c>
      <c r="P731" s="66">
        <v>1408.41</v>
      </c>
    </row>
    <row r="732" spans="1:16" x14ac:dyDescent="0.2">
      <c r="A732" s="57">
        <v>714</v>
      </c>
      <c r="B732" s="71">
        <v>41365</v>
      </c>
      <c r="C732" s="66">
        <v>4585424172</v>
      </c>
      <c r="D732" s="66">
        <v>6088835354.5</v>
      </c>
      <c r="E732" s="73">
        <v>-1503411182.5</v>
      </c>
      <c r="F732" s="66">
        <v>5501708444.54</v>
      </c>
      <c r="G732" s="66">
        <v>6666761113</v>
      </c>
      <c r="H732" s="73">
        <v>-1165052668.46</v>
      </c>
      <c r="I732" s="66">
        <v>11383580195.360001</v>
      </c>
      <c r="J732" s="66">
        <v>8566536714.1400003</v>
      </c>
      <c r="K732" s="72">
        <v>2817043481.2199998</v>
      </c>
      <c r="L732" s="66">
        <v>25881582850.459999</v>
      </c>
      <c r="M732" s="66">
        <v>26030162480.720001</v>
      </c>
      <c r="N732" s="73">
        <v>-148579630.25999999</v>
      </c>
      <c r="O732" s="66">
        <v>47352295662.360001</v>
      </c>
      <c r="P732" s="66">
        <v>1416.66</v>
      </c>
    </row>
    <row r="733" spans="1:16" x14ac:dyDescent="0.2">
      <c r="A733" s="57">
        <v>715</v>
      </c>
      <c r="B733" s="71">
        <v>41456</v>
      </c>
      <c r="C733" s="66">
        <v>4537637558.8900003</v>
      </c>
      <c r="D733" s="66">
        <v>5874238283.5</v>
      </c>
      <c r="E733" s="73">
        <v>-1336600724.6099999</v>
      </c>
      <c r="F733" s="66">
        <v>4028906346.1199999</v>
      </c>
      <c r="G733" s="66">
        <v>4150740240.7600002</v>
      </c>
      <c r="H733" s="73">
        <v>-121833894.64</v>
      </c>
      <c r="I733" s="66">
        <v>9319207253.8799992</v>
      </c>
      <c r="J733" s="66">
        <v>6883536816.46</v>
      </c>
      <c r="K733" s="72">
        <v>2435670437.4200001</v>
      </c>
      <c r="L733" s="66">
        <v>22669578132.290001</v>
      </c>
      <c r="M733" s="66">
        <v>23646813950.459999</v>
      </c>
      <c r="N733" s="73">
        <v>-977235818.16999996</v>
      </c>
      <c r="O733" s="66">
        <v>40555329291.18</v>
      </c>
      <c r="P733" s="66">
        <v>1415.32</v>
      </c>
    </row>
    <row r="734" spans="1:16" x14ac:dyDescent="0.2">
      <c r="A734" s="57">
        <v>716</v>
      </c>
      <c r="B734" s="71">
        <v>41487</v>
      </c>
      <c r="C734" s="66">
        <v>3993882987</v>
      </c>
      <c r="D734" s="66">
        <v>4253430520</v>
      </c>
      <c r="E734" s="73">
        <v>-259547533</v>
      </c>
      <c r="F734" s="66">
        <v>5090992413.2600002</v>
      </c>
      <c r="G734" s="66">
        <v>5335462950.5799999</v>
      </c>
      <c r="H734" s="73">
        <v>-244470537.31999999</v>
      </c>
      <c r="I734" s="66">
        <v>9487454689.3199997</v>
      </c>
      <c r="J734" s="66">
        <v>7508621592.8500004</v>
      </c>
      <c r="K734" s="72">
        <v>1978833096.47</v>
      </c>
      <c r="L734" s="66">
        <v>24325103060.68</v>
      </c>
      <c r="M734" s="66">
        <v>25799918086.830002</v>
      </c>
      <c r="N734" s="73">
        <v>-1474815026.1500001</v>
      </c>
      <c r="O734" s="66">
        <v>42897433150.260002</v>
      </c>
      <c r="P734" s="66">
        <v>1417.33</v>
      </c>
    </row>
    <row r="735" spans="1:16" x14ac:dyDescent="0.2">
      <c r="A735" s="57">
        <v>717</v>
      </c>
      <c r="B735" s="71">
        <v>41518</v>
      </c>
      <c r="C735" s="66">
        <v>5579614507.6400003</v>
      </c>
      <c r="D735" s="66">
        <v>5348646399.6999998</v>
      </c>
      <c r="E735" s="72">
        <v>230968107.94</v>
      </c>
      <c r="F735" s="66">
        <v>5313138663.6599998</v>
      </c>
      <c r="G735" s="66">
        <v>4969627913.1999998</v>
      </c>
      <c r="H735" s="72">
        <v>343510750.45999998</v>
      </c>
      <c r="I735" s="66">
        <v>10199119749.75</v>
      </c>
      <c r="J735" s="66">
        <v>8574332461.3999996</v>
      </c>
      <c r="K735" s="72">
        <v>1624787288.3499999</v>
      </c>
      <c r="L735" s="66">
        <v>27870942321.189999</v>
      </c>
      <c r="M735" s="66">
        <v>30070208467.939999</v>
      </c>
      <c r="N735" s="73">
        <v>-2199266146.75</v>
      </c>
      <c r="O735" s="66">
        <v>48962815242.239998</v>
      </c>
      <c r="P735" s="66">
        <v>1423.46</v>
      </c>
    </row>
    <row r="736" spans="1:16" x14ac:dyDescent="0.2">
      <c r="A736" s="57">
        <v>718</v>
      </c>
      <c r="B736" s="71">
        <v>41548</v>
      </c>
      <c r="C736" s="66">
        <v>7862928703</v>
      </c>
      <c r="D736" s="66">
        <v>5514904826.8999996</v>
      </c>
      <c r="E736" s="72">
        <v>2348023876.0999999</v>
      </c>
      <c r="F736" s="66">
        <v>7087969932.8599997</v>
      </c>
      <c r="G736" s="66">
        <v>7577940836.8999996</v>
      </c>
      <c r="H736" s="73">
        <v>-489970904.04000002</v>
      </c>
      <c r="I736" s="66">
        <v>31421693132.849998</v>
      </c>
      <c r="J736" s="66">
        <v>36052894922.720001</v>
      </c>
      <c r="K736" s="73">
        <v>-4631201789.8699999</v>
      </c>
      <c r="L736" s="66">
        <v>34897491186.830002</v>
      </c>
      <c r="M736" s="66">
        <v>32124342369.02</v>
      </c>
      <c r="N736" s="72">
        <v>2773148817.8099999</v>
      </c>
      <c r="O736" s="66">
        <v>81270082955.539993</v>
      </c>
      <c r="P736" s="66">
        <v>1405.99</v>
      </c>
    </row>
    <row r="737" spans="1:16" x14ac:dyDescent="0.2">
      <c r="A737" s="57">
        <v>719</v>
      </c>
      <c r="B737" s="71">
        <v>41579</v>
      </c>
      <c r="C737" s="66">
        <v>6223741809.25</v>
      </c>
      <c r="D737" s="66">
        <v>5672300960.4200001</v>
      </c>
      <c r="E737" s="72">
        <v>551440848.83000004</v>
      </c>
      <c r="F737" s="66">
        <v>7034155678.8000002</v>
      </c>
      <c r="G737" s="66">
        <v>8598513430.2999992</v>
      </c>
      <c r="H737" s="73">
        <v>-1564357751.5</v>
      </c>
      <c r="I737" s="66">
        <v>12109068274.549999</v>
      </c>
      <c r="J737" s="66">
        <v>12169275502.9</v>
      </c>
      <c r="K737" s="73">
        <v>-60207228.350000001</v>
      </c>
      <c r="L737" s="66">
        <v>29528044112.060001</v>
      </c>
      <c r="M737" s="66">
        <v>28454919981.040001</v>
      </c>
      <c r="N737" s="72">
        <v>1073124131.02</v>
      </c>
      <c r="O737" s="66">
        <v>54895009874.660004</v>
      </c>
      <c r="P737" s="66">
        <v>1412.06</v>
      </c>
    </row>
    <row r="738" spans="1:16" x14ac:dyDescent="0.2">
      <c r="A738" s="57">
        <v>720</v>
      </c>
      <c r="B738" s="65" t="s">
        <v>552</v>
      </c>
      <c r="C738" s="66">
        <v>4207024285</v>
      </c>
      <c r="D738" s="66">
        <v>4531685505.25</v>
      </c>
      <c r="E738" s="73">
        <v>-324661220.25</v>
      </c>
      <c r="F738" s="66">
        <v>5600567797.0500002</v>
      </c>
      <c r="G738" s="66">
        <v>5647645054.0200005</v>
      </c>
      <c r="H738" s="73">
        <v>-47077256.969999999</v>
      </c>
      <c r="I738" s="66">
        <v>10308387882.559999</v>
      </c>
      <c r="J738" s="66">
        <v>8314006923.7399998</v>
      </c>
      <c r="K738" s="72">
        <v>1994380958.8199999</v>
      </c>
      <c r="L738" s="66">
        <v>32898714666.880001</v>
      </c>
      <c r="M738" s="66">
        <v>34521357148.480003</v>
      </c>
      <c r="N738" s="73">
        <v>-1622642481.5999999</v>
      </c>
      <c r="O738" s="66">
        <v>53014694631.489998</v>
      </c>
      <c r="P738" s="66">
        <v>1425.07</v>
      </c>
    </row>
    <row r="739" spans="1:16" x14ac:dyDescent="0.2">
      <c r="A739" s="57">
        <v>721</v>
      </c>
      <c r="B739" s="65" t="s">
        <v>553</v>
      </c>
      <c r="C739" s="66">
        <v>3854939088</v>
      </c>
      <c r="D739" s="66">
        <v>4622180677.3000002</v>
      </c>
      <c r="E739" s="73">
        <v>-767241589.29999995</v>
      </c>
      <c r="F739" s="66">
        <v>4551319918</v>
      </c>
      <c r="G739" s="66">
        <v>5307105511.6999998</v>
      </c>
      <c r="H739" s="73">
        <v>-755785593.70000005</v>
      </c>
      <c r="I739" s="66">
        <v>11631642321.73</v>
      </c>
      <c r="J739" s="66">
        <v>11128648592.540001</v>
      </c>
      <c r="K739" s="72">
        <v>502993729.19</v>
      </c>
      <c r="L739" s="66">
        <v>36720056871.879997</v>
      </c>
      <c r="M739" s="66">
        <v>35700023418.07</v>
      </c>
      <c r="N739" s="72">
        <v>1020033453.8099999</v>
      </c>
      <c r="O739" s="66">
        <v>56757958199.610001</v>
      </c>
      <c r="P739" s="66">
        <v>1422.86</v>
      </c>
    </row>
    <row r="740" spans="1:16" x14ac:dyDescent="0.2">
      <c r="A740" s="57">
        <v>722</v>
      </c>
      <c r="B740" s="65" t="s">
        <v>554</v>
      </c>
      <c r="C740" s="66">
        <v>5045497872</v>
      </c>
      <c r="D740" s="66">
        <v>4901239265.5</v>
      </c>
      <c r="E740" s="72">
        <v>144258606.5</v>
      </c>
      <c r="F740" s="66">
        <v>5383168940.8999996</v>
      </c>
      <c r="G740" s="66">
        <v>6348483111.8199997</v>
      </c>
      <c r="H740" s="73">
        <v>-965314170.91999996</v>
      </c>
      <c r="I740" s="66">
        <v>7454149904.5</v>
      </c>
      <c r="J740" s="66">
        <v>6850974321.9499998</v>
      </c>
      <c r="K740" s="72">
        <v>603175582.54999995</v>
      </c>
      <c r="L740" s="66">
        <v>43689146157.889999</v>
      </c>
      <c r="M740" s="66">
        <v>43471266176.019997</v>
      </c>
      <c r="N740" s="72">
        <v>217879981.87</v>
      </c>
      <c r="O740" s="66">
        <v>61571962875.290001</v>
      </c>
      <c r="P740" s="66">
        <v>1416.14</v>
      </c>
    </row>
    <row r="741" spans="1:16" x14ac:dyDescent="0.2">
      <c r="A741" s="57">
        <v>723</v>
      </c>
      <c r="B741" s="65" t="s">
        <v>555</v>
      </c>
      <c r="C741" s="66">
        <v>4343945721</v>
      </c>
      <c r="D741" s="66">
        <v>4133614650.4699998</v>
      </c>
      <c r="E741" s="72">
        <v>210331070.53</v>
      </c>
      <c r="F741" s="66">
        <v>5945642403.6800003</v>
      </c>
      <c r="G741" s="66">
        <v>5981878506.6199999</v>
      </c>
      <c r="H741" s="73">
        <v>-36236102.939999998</v>
      </c>
      <c r="I741" s="66">
        <v>10297976555.17</v>
      </c>
      <c r="J741" s="66">
        <v>9640590174.8099995</v>
      </c>
      <c r="K741" s="72">
        <v>657386380.36000001</v>
      </c>
      <c r="L741" s="66">
        <v>38649815328.790001</v>
      </c>
      <c r="M741" s="66">
        <v>39481296676.739998</v>
      </c>
      <c r="N741" s="73">
        <v>-831481347.95000005</v>
      </c>
      <c r="O741" s="66">
        <v>59237380008.639999</v>
      </c>
      <c r="P741" s="66">
        <v>1420.95</v>
      </c>
    </row>
    <row r="742" spans="1:16" x14ac:dyDescent="0.2">
      <c r="A742" s="57">
        <v>724</v>
      </c>
      <c r="B742" s="65" t="s">
        <v>556</v>
      </c>
      <c r="C742" s="66">
        <v>4533781565</v>
      </c>
      <c r="D742" s="66">
        <v>3624867838.5</v>
      </c>
      <c r="E742" s="72">
        <v>908913726.5</v>
      </c>
      <c r="F742" s="66">
        <v>6627977580.9099998</v>
      </c>
      <c r="G742" s="66">
        <v>5798070597.3199997</v>
      </c>
      <c r="H742" s="72">
        <v>829906983.59000003</v>
      </c>
      <c r="I742" s="66">
        <v>11796626433.41</v>
      </c>
      <c r="J742" s="66">
        <v>10314333880.58</v>
      </c>
      <c r="K742" s="72">
        <v>1482292552.8299999</v>
      </c>
      <c r="L742" s="66">
        <v>37374502820.449997</v>
      </c>
      <c r="M742" s="66">
        <v>40595616083.370003</v>
      </c>
      <c r="N742" s="73">
        <v>-3221113262.9200001</v>
      </c>
      <c r="O742" s="66">
        <v>60332888399.769997</v>
      </c>
      <c r="P742" s="66">
        <v>1434.44</v>
      </c>
    </row>
    <row r="743" spans="1:16" x14ac:dyDescent="0.2">
      <c r="A743" s="57">
        <v>725</v>
      </c>
      <c r="B743" s="65" t="s">
        <v>557</v>
      </c>
      <c r="C743" s="66">
        <v>3002021815</v>
      </c>
      <c r="D743" s="66">
        <v>3270978191</v>
      </c>
      <c r="E743" s="73">
        <v>-268956376</v>
      </c>
      <c r="F743" s="66">
        <v>5454937806.3000002</v>
      </c>
      <c r="G743" s="66">
        <v>5349200481.6300001</v>
      </c>
      <c r="H743" s="72">
        <v>105737324.67</v>
      </c>
      <c r="I743" s="66">
        <v>9191015345.4500008</v>
      </c>
      <c r="J743" s="66">
        <v>8119028347.2799997</v>
      </c>
      <c r="K743" s="72">
        <v>1071986998.17</v>
      </c>
      <c r="L743" s="66">
        <v>35727572412.629997</v>
      </c>
      <c r="M743" s="66">
        <v>36636340359.470001</v>
      </c>
      <c r="N743" s="73">
        <v>-908767946.84000003</v>
      </c>
      <c r="O743" s="66">
        <v>53375547379.379997</v>
      </c>
      <c r="P743" s="66">
        <v>1440.48</v>
      </c>
    </row>
    <row r="744" spans="1:16" x14ac:dyDescent="0.2">
      <c r="A744" s="57">
        <v>726</v>
      </c>
      <c r="B744" s="65" t="s">
        <v>558</v>
      </c>
      <c r="C744" s="66">
        <v>4956348346</v>
      </c>
      <c r="D744" s="66">
        <v>3949650577</v>
      </c>
      <c r="E744" s="72">
        <v>1006697769</v>
      </c>
      <c r="F744" s="66">
        <v>5810916352.96</v>
      </c>
      <c r="G744" s="66">
        <v>5973329589.8000002</v>
      </c>
      <c r="H744" s="73">
        <v>-162413236.84</v>
      </c>
      <c r="I744" s="66">
        <v>9536200424.5100002</v>
      </c>
      <c r="J744" s="66">
        <v>8758773145.2800007</v>
      </c>
      <c r="K744" s="72">
        <v>777427279.23000002</v>
      </c>
      <c r="L744" s="66">
        <v>34804438190.089996</v>
      </c>
      <c r="M744" s="66">
        <v>36426150001.480003</v>
      </c>
      <c r="N744" s="73">
        <v>-1621711811.3900001</v>
      </c>
      <c r="O744" s="66">
        <v>55107903313.559998</v>
      </c>
      <c r="P744" s="66">
        <v>1434.09</v>
      </c>
    </row>
    <row r="745" spans="1:16" x14ac:dyDescent="0.2">
      <c r="A745" s="57">
        <v>727</v>
      </c>
      <c r="B745" s="65" t="s">
        <v>559</v>
      </c>
      <c r="C745" s="66">
        <v>4648676549</v>
      </c>
      <c r="D745" s="66">
        <v>3845011984.1700001</v>
      </c>
      <c r="E745" s="72">
        <v>803664564.83000004</v>
      </c>
      <c r="F745" s="66">
        <v>5790498920.2399998</v>
      </c>
      <c r="G745" s="66">
        <v>6687716369.8999996</v>
      </c>
      <c r="H745" s="73">
        <v>-897217449.65999997</v>
      </c>
      <c r="I745" s="66">
        <v>10412806007.200001</v>
      </c>
      <c r="J745" s="66">
        <v>8924037952.9500008</v>
      </c>
      <c r="K745" s="72">
        <v>1488768054.25</v>
      </c>
      <c r="L745" s="66">
        <v>33547278357.830002</v>
      </c>
      <c r="M745" s="66">
        <v>34942493527.25</v>
      </c>
      <c r="N745" s="73">
        <v>-1395215169.4200001</v>
      </c>
      <c r="O745" s="66">
        <v>54399259834.269997</v>
      </c>
      <c r="P745" s="66">
        <v>1439.2</v>
      </c>
    </row>
    <row r="746" spans="1:16" x14ac:dyDescent="0.2">
      <c r="A746" s="57">
        <v>728</v>
      </c>
      <c r="B746" s="65" t="s">
        <v>560</v>
      </c>
      <c r="C746" s="66">
        <v>4524674586</v>
      </c>
      <c r="D746" s="66">
        <v>4419030824.1999998</v>
      </c>
      <c r="E746" s="72">
        <v>105643761.8</v>
      </c>
      <c r="F746" s="66">
        <v>5334290717</v>
      </c>
      <c r="G746" s="66">
        <v>5382887987.5799999</v>
      </c>
      <c r="H746" s="73">
        <v>-48597270.579999998</v>
      </c>
      <c r="I746" s="66">
        <v>10237823323.43</v>
      </c>
      <c r="J746" s="66">
        <v>10178339931.940001</v>
      </c>
      <c r="K746" s="72">
        <v>59483391.490000002</v>
      </c>
      <c r="L746" s="66">
        <v>28441287764.889999</v>
      </c>
      <c r="M746" s="66">
        <v>28557817647.599998</v>
      </c>
      <c r="N746" s="73">
        <v>-116529882.70999999</v>
      </c>
      <c r="O746" s="66">
        <v>48538076391.32</v>
      </c>
      <c r="P746" s="66">
        <v>1449.09</v>
      </c>
    </row>
    <row r="747" spans="1:16" x14ac:dyDescent="0.2">
      <c r="A747" s="57">
        <v>729</v>
      </c>
      <c r="B747" s="65" t="s">
        <v>561</v>
      </c>
      <c r="C747" s="66">
        <v>5488998578</v>
      </c>
      <c r="D747" s="66">
        <v>4163231631.1900001</v>
      </c>
      <c r="E747" s="72">
        <v>1325766946.8099999</v>
      </c>
      <c r="F747" s="66">
        <v>6206499358.54</v>
      </c>
      <c r="G747" s="66">
        <v>6198990014.6499996</v>
      </c>
      <c r="H747" s="72">
        <v>7509343.8899999997</v>
      </c>
      <c r="I747" s="66">
        <v>11235275825.559999</v>
      </c>
      <c r="J747" s="66">
        <v>9669141438.6299992</v>
      </c>
      <c r="K747" s="72">
        <v>1566134386.9300001</v>
      </c>
      <c r="L747" s="66">
        <v>32267538692.290001</v>
      </c>
      <c r="M747" s="66">
        <v>35166949369.919998</v>
      </c>
      <c r="N747" s="73">
        <v>-2899410677.6300001</v>
      </c>
      <c r="O747" s="66">
        <v>55198312454.389999</v>
      </c>
      <c r="P747" s="66">
        <v>1461.41</v>
      </c>
    </row>
    <row r="748" spans="1:16" x14ac:dyDescent="0.2">
      <c r="A748" s="57">
        <v>730</v>
      </c>
      <c r="B748" s="65" t="s">
        <v>562</v>
      </c>
      <c r="C748" s="66">
        <v>4668628658</v>
      </c>
      <c r="D748" s="66">
        <v>4394091698.1000004</v>
      </c>
      <c r="E748" s="72">
        <v>274536959.89999998</v>
      </c>
      <c r="F748" s="66">
        <v>6524533273.3800001</v>
      </c>
      <c r="G748" s="66">
        <v>6294933553.6999998</v>
      </c>
      <c r="H748" s="72">
        <v>229599719.68000001</v>
      </c>
      <c r="I748" s="66">
        <v>11323383668.940001</v>
      </c>
      <c r="J748" s="66">
        <v>12100850954.469999</v>
      </c>
      <c r="K748" s="73">
        <v>-777467285.52999997</v>
      </c>
      <c r="L748" s="66">
        <v>36525811639.709999</v>
      </c>
      <c r="M748" s="66">
        <v>36252481033.760002</v>
      </c>
      <c r="N748" s="72">
        <v>273330605.94999999</v>
      </c>
      <c r="O748" s="66">
        <v>59042357240.029999</v>
      </c>
      <c r="P748" s="66">
        <v>1472.05</v>
      </c>
    </row>
    <row r="749" spans="1:16" x14ac:dyDescent="0.2">
      <c r="A749" s="57">
        <v>731</v>
      </c>
      <c r="B749" s="65" t="s">
        <v>563</v>
      </c>
      <c r="C749" s="66">
        <v>4351925666</v>
      </c>
      <c r="D749" s="66">
        <v>3571923772.4000001</v>
      </c>
      <c r="E749" s="72">
        <v>780001893.60000002</v>
      </c>
      <c r="F749" s="66">
        <v>5706968816.5</v>
      </c>
      <c r="G749" s="66">
        <v>5712510733</v>
      </c>
      <c r="H749" s="73">
        <v>-5541916.5</v>
      </c>
      <c r="I749" s="66">
        <v>13437212551.27</v>
      </c>
      <c r="J749" s="66">
        <v>13399898658.969999</v>
      </c>
      <c r="K749" s="72">
        <v>37313892.299999997</v>
      </c>
      <c r="L749" s="66">
        <v>32650433014.849998</v>
      </c>
      <c r="M749" s="66">
        <v>33462206884.25</v>
      </c>
      <c r="N749" s="73">
        <v>-811773869.39999998</v>
      </c>
      <c r="O749" s="66">
        <v>56146540048.620003</v>
      </c>
      <c r="P749" s="66">
        <v>1478.77</v>
      </c>
    </row>
    <row r="750" spans="1:16" x14ac:dyDescent="0.2">
      <c r="A750" s="57">
        <v>732</v>
      </c>
      <c r="B750" s="65" t="s">
        <v>564</v>
      </c>
      <c r="C750" s="66">
        <v>6600259441</v>
      </c>
      <c r="D750" s="66">
        <v>4327589996.5900002</v>
      </c>
      <c r="E750" s="72">
        <v>2272669444.4099998</v>
      </c>
      <c r="F750" s="66">
        <v>9670119208.0799999</v>
      </c>
      <c r="G750" s="66">
        <v>7325744014.6000004</v>
      </c>
      <c r="H750" s="72">
        <v>2344375193.48</v>
      </c>
      <c r="I750" s="66">
        <v>11426326544.799999</v>
      </c>
      <c r="J750" s="66">
        <v>12823446263.190001</v>
      </c>
      <c r="K750" s="73">
        <v>-1397119718.3900001</v>
      </c>
      <c r="L750" s="66">
        <v>34471692981.349998</v>
      </c>
      <c r="M750" s="66">
        <v>37691617900.849998</v>
      </c>
      <c r="N750" s="73">
        <v>-3219924919.5</v>
      </c>
      <c r="O750" s="66">
        <v>62168398175.230003</v>
      </c>
      <c r="P750" s="66">
        <v>1490.82</v>
      </c>
    </row>
    <row r="751" spans="1:16" x14ac:dyDescent="0.2">
      <c r="A751" s="57">
        <v>733</v>
      </c>
      <c r="B751" s="65" t="s">
        <v>100</v>
      </c>
      <c r="C751" s="66">
        <v>3263278034</v>
      </c>
      <c r="D751" s="66">
        <v>4461776284.5</v>
      </c>
      <c r="E751" s="73">
        <v>-1198498250.5</v>
      </c>
      <c r="F751" s="66">
        <v>6137020068.4399996</v>
      </c>
      <c r="G751" s="66">
        <v>5694858015.2200003</v>
      </c>
      <c r="H751" s="72">
        <v>442162053.22000003</v>
      </c>
      <c r="I751" s="66">
        <v>15497686213.98</v>
      </c>
      <c r="J751" s="66">
        <v>13770816555.24</v>
      </c>
      <c r="K751" s="72">
        <v>1726869658.74</v>
      </c>
      <c r="L751" s="66">
        <v>32900103658.200001</v>
      </c>
      <c r="M751" s="66">
        <v>33870637119.66</v>
      </c>
      <c r="N751" s="73">
        <v>-970533461.46000004</v>
      </c>
      <c r="O751" s="66">
        <v>57798087974.620003</v>
      </c>
      <c r="P751" s="66">
        <v>1474.2</v>
      </c>
    </row>
  </sheetData>
  <mergeCells count="28">
    <mergeCell ref="O16:O17"/>
    <mergeCell ref="B14:P14"/>
    <mergeCell ref="B15:B17"/>
    <mergeCell ref="C15:E15"/>
    <mergeCell ref="F15:H15"/>
    <mergeCell ref="I15:K15"/>
    <mergeCell ref="L15:N15"/>
    <mergeCell ref="P15:P17"/>
    <mergeCell ref="C16:E16"/>
    <mergeCell ref="F16:H16"/>
    <mergeCell ref="I16:K16"/>
    <mergeCell ref="C12:D12"/>
    <mergeCell ref="E12:F12"/>
    <mergeCell ref="G12:H12"/>
    <mergeCell ref="I12:J12"/>
    <mergeCell ref="L16:N16"/>
    <mergeCell ref="C2:J2"/>
    <mergeCell ref="B6:K6"/>
    <mergeCell ref="B7:B9"/>
    <mergeCell ref="C7:D7"/>
    <mergeCell ref="E7:F7"/>
    <mergeCell ref="G7:H7"/>
    <mergeCell ref="I7:J7"/>
    <mergeCell ref="C8:D8"/>
    <mergeCell ref="E8:F8"/>
    <mergeCell ref="G8:H8"/>
    <mergeCell ref="I8:J8"/>
    <mergeCell ref="K8:K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3"/>
  <sheetViews>
    <sheetView workbookViewId="0">
      <selection activeCell="J16" sqref="J16"/>
    </sheetView>
  </sheetViews>
  <sheetFormatPr defaultRowHeight="14.25" x14ac:dyDescent="0.2"/>
  <cols>
    <col min="1" max="1" width="30" customWidth="1"/>
    <col min="7" max="7" width="30.875" customWidth="1"/>
    <col min="13" max="13" width="36.75" bestFit="1" customWidth="1"/>
  </cols>
  <sheetData>
    <row r="1" spans="1:16" x14ac:dyDescent="0.2">
      <c r="A1" s="75" t="s">
        <v>566</v>
      </c>
      <c r="B1" s="76"/>
      <c r="C1" s="76"/>
      <c r="D1" s="76"/>
      <c r="G1" s="75" t="s">
        <v>596</v>
      </c>
      <c r="H1" s="76"/>
      <c r="I1" s="76"/>
      <c r="J1" s="76"/>
      <c r="M1" s="75" t="s">
        <v>615</v>
      </c>
      <c r="N1" s="76"/>
      <c r="O1" s="76"/>
      <c r="P1" s="76"/>
    </row>
    <row r="2" spans="1:16" x14ac:dyDescent="0.2">
      <c r="A2" s="76"/>
      <c r="B2" s="76"/>
      <c r="C2" s="76"/>
      <c r="D2" s="76"/>
      <c r="G2" s="76"/>
      <c r="H2" s="76"/>
      <c r="I2" s="76"/>
      <c r="J2" s="76"/>
      <c r="M2" s="76"/>
      <c r="N2" s="76"/>
      <c r="O2" s="76"/>
      <c r="P2" s="76"/>
    </row>
    <row r="3" spans="1:16" x14ac:dyDescent="0.2">
      <c r="A3" s="76"/>
      <c r="B3" s="77" t="s">
        <v>567</v>
      </c>
      <c r="C3" s="77" t="s">
        <v>568</v>
      </c>
      <c r="D3" s="77" t="s">
        <v>569</v>
      </c>
      <c r="G3" s="76"/>
      <c r="H3" s="77" t="s">
        <v>567</v>
      </c>
      <c r="I3" s="77" t="s">
        <v>568</v>
      </c>
      <c r="J3" s="77" t="s">
        <v>569</v>
      </c>
      <c r="M3" s="76"/>
      <c r="N3" s="77" t="s">
        <v>567</v>
      </c>
      <c r="O3" s="77" t="s">
        <v>568</v>
      </c>
      <c r="P3" s="77" t="s">
        <v>569</v>
      </c>
    </row>
    <row r="4" spans="1:16" x14ac:dyDescent="0.2">
      <c r="A4" s="76"/>
      <c r="B4" s="78" t="s">
        <v>570</v>
      </c>
      <c r="C4" s="78" t="s">
        <v>571</v>
      </c>
      <c r="D4" s="78" t="s">
        <v>572</v>
      </c>
      <c r="G4" s="76"/>
      <c r="H4" s="78" t="s">
        <v>570</v>
      </c>
      <c r="I4" s="78" t="s">
        <v>571</v>
      </c>
      <c r="J4" s="78" t="s">
        <v>572</v>
      </c>
      <c r="M4" s="76"/>
      <c r="N4" s="78" t="s">
        <v>570</v>
      </c>
      <c r="O4" s="78" t="s">
        <v>571</v>
      </c>
      <c r="P4" s="78" t="s">
        <v>572</v>
      </c>
    </row>
    <row r="5" spans="1:16" x14ac:dyDescent="0.2">
      <c r="A5" s="76" t="s">
        <v>573</v>
      </c>
      <c r="B5" s="79">
        <v>0</v>
      </c>
      <c r="C5" s="80">
        <v>2500</v>
      </c>
      <c r="D5" s="80">
        <v>5000</v>
      </c>
      <c r="G5" s="76"/>
      <c r="H5" s="76"/>
      <c r="I5" s="76"/>
      <c r="J5" s="76"/>
      <c r="M5" s="76"/>
      <c r="N5" s="76"/>
      <c r="O5" s="76"/>
      <c r="P5" s="76"/>
    </row>
    <row r="6" spans="1:16" x14ac:dyDescent="0.2">
      <c r="A6" s="76" t="s">
        <v>574</v>
      </c>
      <c r="B6" s="80">
        <v>10000</v>
      </c>
      <c r="C6" s="80">
        <v>7500</v>
      </c>
      <c r="D6" s="80">
        <v>5000</v>
      </c>
      <c r="G6" s="76" t="s">
        <v>597</v>
      </c>
      <c r="H6" s="76"/>
      <c r="I6" s="76"/>
      <c r="J6" s="76"/>
      <c r="M6" s="76" t="s">
        <v>616</v>
      </c>
      <c r="N6" s="76"/>
      <c r="O6" s="76"/>
      <c r="P6" s="76"/>
    </row>
    <row r="7" spans="1:16" x14ac:dyDescent="0.2">
      <c r="A7" s="76"/>
      <c r="B7" s="76"/>
      <c r="C7" s="76"/>
      <c r="D7" s="76"/>
      <c r="G7" s="76" t="s">
        <v>598</v>
      </c>
      <c r="H7" s="79">
        <v>0</v>
      </c>
      <c r="I7" s="80">
        <v>125</v>
      </c>
      <c r="J7" s="80">
        <v>250</v>
      </c>
      <c r="M7" s="76" t="s">
        <v>617</v>
      </c>
      <c r="N7" s="80">
        <v>1485</v>
      </c>
      <c r="O7" s="80">
        <v>1485</v>
      </c>
      <c r="P7" s="80">
        <v>1485</v>
      </c>
    </row>
    <row r="8" spans="1:16" x14ac:dyDescent="0.2">
      <c r="A8" s="76" t="s">
        <v>575</v>
      </c>
      <c r="B8" s="79">
        <v>0</v>
      </c>
      <c r="C8" s="80">
        <v>2500</v>
      </c>
      <c r="D8" s="80">
        <v>5000</v>
      </c>
      <c r="G8" s="76" t="s">
        <v>599</v>
      </c>
      <c r="H8" s="86">
        <v>0.05</v>
      </c>
      <c r="I8" s="86">
        <v>0.05</v>
      </c>
      <c r="J8" s="86">
        <v>0.05</v>
      </c>
      <c r="M8" s="76" t="s">
        <v>618</v>
      </c>
      <c r="N8" s="80">
        <f>+N7*0.34</f>
        <v>504.90000000000003</v>
      </c>
      <c r="O8" s="80">
        <f>+O7*0.34</f>
        <v>504.90000000000003</v>
      </c>
      <c r="P8" s="80">
        <f>+P7*0.34</f>
        <v>504.90000000000003</v>
      </c>
    </row>
    <row r="9" spans="1:16" x14ac:dyDescent="0.2">
      <c r="A9" s="76" t="s">
        <v>576</v>
      </c>
      <c r="B9" s="80">
        <v>10000</v>
      </c>
      <c r="C9" s="80">
        <v>8350</v>
      </c>
      <c r="D9" s="80">
        <v>6700</v>
      </c>
      <c r="G9" s="76" t="s">
        <v>600</v>
      </c>
      <c r="H9" s="76"/>
      <c r="I9" s="76"/>
      <c r="J9" s="76"/>
      <c r="M9" s="76" t="s">
        <v>619</v>
      </c>
      <c r="N9" s="80">
        <f>+N7-N8</f>
        <v>980.09999999999991</v>
      </c>
      <c r="O9" s="80">
        <f>+O7-O8</f>
        <v>980.09999999999991</v>
      </c>
      <c r="P9" s="80">
        <f>+P7-P8</f>
        <v>980.09999999999991</v>
      </c>
    </row>
    <row r="10" spans="1:16" ht="15" x14ac:dyDescent="0.25">
      <c r="A10" s="76"/>
      <c r="B10" s="76"/>
      <c r="C10" s="76"/>
      <c r="D10" s="76"/>
      <c r="G10" s="76" t="s">
        <v>601</v>
      </c>
      <c r="H10" s="87"/>
      <c r="I10" s="87"/>
      <c r="J10" s="87"/>
      <c r="M10" s="76" t="s">
        <v>620</v>
      </c>
      <c r="N10" s="80">
        <v>500</v>
      </c>
      <c r="O10" s="80">
        <v>500</v>
      </c>
      <c r="P10" s="80">
        <v>500</v>
      </c>
    </row>
    <row r="11" spans="1:16" x14ac:dyDescent="0.2">
      <c r="A11" s="76" t="s">
        <v>577</v>
      </c>
      <c r="B11" s="81">
        <v>0.05</v>
      </c>
      <c r="C11" s="81">
        <v>0.05</v>
      </c>
      <c r="D11" s="81">
        <v>0.05</v>
      </c>
      <c r="G11" s="76"/>
      <c r="H11" s="76"/>
      <c r="I11" s="76"/>
      <c r="J11" s="76"/>
      <c r="M11" s="76" t="s">
        <v>621</v>
      </c>
      <c r="N11" s="80">
        <v>-500</v>
      </c>
      <c r="O11" s="80">
        <v>-500</v>
      </c>
      <c r="P11" s="80">
        <v>-500</v>
      </c>
    </row>
    <row r="12" spans="1:16" x14ac:dyDescent="0.2">
      <c r="A12" s="76"/>
      <c r="B12" s="81"/>
      <c r="C12" s="81"/>
      <c r="D12" s="81"/>
      <c r="G12" s="76" t="s">
        <v>602</v>
      </c>
      <c r="H12" s="76"/>
      <c r="I12" s="76"/>
      <c r="J12" s="76"/>
      <c r="M12" s="76" t="s">
        <v>622</v>
      </c>
      <c r="N12" s="79">
        <v>0</v>
      </c>
      <c r="O12" s="79">
        <v>0</v>
      </c>
      <c r="P12" s="79">
        <v>0</v>
      </c>
    </row>
    <row r="13" spans="1:16" x14ac:dyDescent="0.2">
      <c r="A13" s="76" t="s">
        <v>578</v>
      </c>
      <c r="B13" s="81">
        <f>+B11*(1-0.34)</f>
        <v>3.2999999999999995E-2</v>
      </c>
      <c r="C13" s="81">
        <f>+C11*(1-0.34)</f>
        <v>3.2999999999999995E-2</v>
      </c>
      <c r="D13" s="81">
        <f>+D11*(1-0.34)</f>
        <v>3.2999999999999995E-2</v>
      </c>
      <c r="G13" s="76" t="s">
        <v>603</v>
      </c>
      <c r="H13" s="80">
        <v>1485</v>
      </c>
      <c r="I13" s="80">
        <v>1485</v>
      </c>
      <c r="J13" s="80">
        <v>1485</v>
      </c>
      <c r="M13" s="76" t="s">
        <v>623</v>
      </c>
      <c r="N13" s="80">
        <f>+N9+N10+N11+N12</f>
        <v>980.09999999999991</v>
      </c>
      <c r="O13" s="80">
        <f>+O9+O10+O11+O12</f>
        <v>980.09999999999991</v>
      </c>
      <c r="P13" s="80">
        <f>+P9+P10+P11+P12</f>
        <v>980.09999999999991</v>
      </c>
    </row>
    <row r="14" spans="1:16" x14ac:dyDescent="0.2">
      <c r="A14" s="76"/>
      <c r="B14" s="76"/>
      <c r="C14" s="76"/>
      <c r="D14" s="76"/>
      <c r="G14" s="76" t="s">
        <v>604</v>
      </c>
      <c r="H14" s="89">
        <f>+H7</f>
        <v>0</v>
      </c>
      <c r="I14" s="90">
        <f>+I7</f>
        <v>125</v>
      </c>
      <c r="J14" s="90">
        <f>+J7</f>
        <v>250</v>
      </c>
      <c r="M14" s="76"/>
      <c r="N14" s="76"/>
      <c r="O14" s="76"/>
      <c r="P14" s="76"/>
    </row>
    <row r="15" spans="1:16" x14ac:dyDescent="0.2">
      <c r="A15" s="76" t="s">
        <v>579</v>
      </c>
      <c r="B15" s="76"/>
      <c r="C15" s="76"/>
      <c r="D15" s="76"/>
      <c r="G15" s="76" t="s">
        <v>605</v>
      </c>
      <c r="H15" s="87"/>
      <c r="I15" s="87"/>
      <c r="J15" s="87"/>
      <c r="M15" s="76" t="s">
        <v>624</v>
      </c>
      <c r="N15" s="76">
        <v>0.8</v>
      </c>
      <c r="O15" s="76">
        <v>0.8</v>
      </c>
      <c r="P15" s="76">
        <v>0.8</v>
      </c>
    </row>
    <row r="16" spans="1:16" x14ac:dyDescent="0.2">
      <c r="A16" s="76" t="s">
        <v>580</v>
      </c>
      <c r="B16" s="82">
        <v>0</v>
      </c>
      <c r="C16" s="83" t="s">
        <v>581</v>
      </c>
      <c r="D16" s="83" t="s">
        <v>581</v>
      </c>
      <c r="G16" s="76" t="s">
        <v>589</v>
      </c>
      <c r="H16" s="87"/>
      <c r="I16" s="87"/>
      <c r="J16" s="87"/>
      <c r="M16" s="76" t="s">
        <v>625</v>
      </c>
      <c r="N16" s="86">
        <v>0.05</v>
      </c>
      <c r="O16" s="86">
        <v>0.05</v>
      </c>
      <c r="P16" s="86">
        <v>0.05</v>
      </c>
    </row>
    <row r="17" spans="1:16" x14ac:dyDescent="0.2">
      <c r="A17" s="76" t="s">
        <v>582</v>
      </c>
      <c r="B17" s="82">
        <v>1</v>
      </c>
      <c r="C17" s="83" t="s">
        <v>581</v>
      </c>
      <c r="D17" s="83" t="s">
        <v>581</v>
      </c>
      <c r="G17" s="76" t="s">
        <v>606</v>
      </c>
      <c r="H17" s="87"/>
      <c r="I17" s="87"/>
      <c r="J17" s="87"/>
      <c r="M17" s="76" t="s">
        <v>585</v>
      </c>
      <c r="N17" s="86">
        <v>0.06</v>
      </c>
      <c r="O17" s="86">
        <v>0.06</v>
      </c>
      <c r="P17" s="86">
        <v>0.06</v>
      </c>
    </row>
    <row r="18" spans="1:16" x14ac:dyDescent="0.2">
      <c r="A18" s="76" t="s">
        <v>583</v>
      </c>
      <c r="B18" s="84">
        <v>0.8</v>
      </c>
      <c r="C18" s="85" t="s">
        <v>581</v>
      </c>
      <c r="D18" s="85" t="s">
        <v>581</v>
      </c>
      <c r="G18" s="76" t="s">
        <v>607</v>
      </c>
      <c r="H18" s="80">
        <v>500</v>
      </c>
      <c r="I18" s="80">
        <v>500</v>
      </c>
      <c r="J18" s="80">
        <v>500</v>
      </c>
      <c r="M18" s="76" t="s">
        <v>626</v>
      </c>
      <c r="N18" s="87"/>
      <c r="O18" s="87"/>
      <c r="P18" s="87"/>
    </row>
    <row r="19" spans="1:16" x14ac:dyDescent="0.2">
      <c r="A19" s="76" t="s">
        <v>584</v>
      </c>
      <c r="B19" s="86">
        <v>0.05</v>
      </c>
      <c r="C19" s="86">
        <v>0.05</v>
      </c>
      <c r="D19" s="86">
        <v>0.05</v>
      </c>
      <c r="G19" s="88" t="s">
        <v>608</v>
      </c>
      <c r="H19" s="80">
        <v>-500</v>
      </c>
      <c r="I19" s="80">
        <v>-500</v>
      </c>
      <c r="J19" s="80">
        <v>-500</v>
      </c>
      <c r="M19" s="76"/>
      <c r="N19" s="76"/>
      <c r="O19" s="76"/>
      <c r="P19" s="76"/>
    </row>
    <row r="20" spans="1:16" x14ac:dyDescent="0.2">
      <c r="A20" s="76" t="s">
        <v>585</v>
      </c>
      <c r="B20" s="86">
        <v>0.06</v>
      </c>
      <c r="C20" s="86">
        <v>0.06</v>
      </c>
      <c r="D20" s="86">
        <v>0.06</v>
      </c>
      <c r="G20" s="76" t="s">
        <v>609</v>
      </c>
      <c r="H20" s="79">
        <v>0</v>
      </c>
      <c r="I20" s="79">
        <v>0</v>
      </c>
      <c r="J20" s="79">
        <v>0</v>
      </c>
      <c r="M20" s="76" t="s">
        <v>627</v>
      </c>
      <c r="N20" s="76"/>
      <c r="O20" s="76"/>
      <c r="P20" s="76"/>
    </row>
    <row r="21" spans="1:16" x14ac:dyDescent="0.2">
      <c r="A21" s="76" t="s">
        <v>586</v>
      </c>
      <c r="B21" s="87"/>
      <c r="C21" s="87"/>
      <c r="D21" s="87"/>
      <c r="G21" s="88" t="s">
        <v>610</v>
      </c>
      <c r="H21" s="79">
        <v>0</v>
      </c>
      <c r="I21" s="79">
        <v>0</v>
      </c>
      <c r="J21" s="79">
        <v>0</v>
      </c>
      <c r="M21" s="76" t="s">
        <v>628</v>
      </c>
      <c r="N21" s="87"/>
      <c r="O21" s="87"/>
      <c r="P21" s="87"/>
    </row>
    <row r="22" spans="1:16" x14ac:dyDescent="0.2">
      <c r="A22" s="76" t="s">
        <v>587</v>
      </c>
      <c r="B22" s="87"/>
      <c r="C22" s="87"/>
      <c r="D22" s="87"/>
      <c r="G22" s="76" t="s">
        <v>611</v>
      </c>
      <c r="H22" s="87"/>
      <c r="I22" s="87"/>
      <c r="J22" s="87"/>
      <c r="M22" s="76"/>
      <c r="N22" s="76"/>
      <c r="O22" s="76"/>
      <c r="P22" s="76"/>
    </row>
    <row r="23" spans="1:16" x14ac:dyDescent="0.2">
      <c r="A23" s="76" t="s">
        <v>588</v>
      </c>
      <c r="B23" s="80">
        <v>1485</v>
      </c>
      <c r="C23" s="80">
        <v>1485</v>
      </c>
      <c r="D23" s="80">
        <v>1485</v>
      </c>
      <c r="G23" s="76"/>
      <c r="H23" s="76"/>
      <c r="I23" s="76"/>
      <c r="J23" s="76"/>
      <c r="M23" s="76" t="s">
        <v>629</v>
      </c>
      <c r="N23" s="76"/>
      <c r="O23" s="76"/>
      <c r="P23" s="76"/>
    </row>
    <row r="24" spans="1:16" x14ac:dyDescent="0.2">
      <c r="A24" s="76" t="s">
        <v>589</v>
      </c>
      <c r="B24" s="87"/>
      <c r="C24" s="87"/>
      <c r="D24" s="87"/>
      <c r="G24" s="76" t="s">
        <v>612</v>
      </c>
      <c r="H24" s="87"/>
      <c r="I24" s="87"/>
      <c r="J24" s="87"/>
      <c r="M24" s="76" t="s">
        <v>630</v>
      </c>
      <c r="N24" s="87"/>
      <c r="O24" s="87"/>
      <c r="P24" s="87"/>
    </row>
    <row r="25" spans="1:16" x14ac:dyDescent="0.2">
      <c r="A25" s="76" t="s">
        <v>590</v>
      </c>
      <c r="B25" s="87"/>
      <c r="C25" s="87"/>
      <c r="D25" s="87"/>
      <c r="G25" s="76"/>
      <c r="H25" s="76"/>
      <c r="I25" s="76"/>
      <c r="J25" s="76"/>
      <c r="M25" s="76" t="s">
        <v>631</v>
      </c>
      <c r="N25" s="87"/>
      <c r="O25" s="87"/>
      <c r="P25" s="87"/>
    </row>
    <row r="26" spans="1:16" ht="15" x14ac:dyDescent="0.25">
      <c r="A26" s="88" t="s">
        <v>591</v>
      </c>
      <c r="B26" s="80">
        <v>500</v>
      </c>
      <c r="C26" s="80">
        <v>500</v>
      </c>
      <c r="D26" s="80">
        <v>500</v>
      </c>
      <c r="G26" s="76" t="s">
        <v>613</v>
      </c>
      <c r="H26" s="87"/>
      <c r="I26" s="87"/>
      <c r="J26" s="87"/>
      <c r="M26" s="76"/>
      <c r="N26" s="76"/>
      <c r="O26" s="76"/>
      <c r="P26" s="76"/>
    </row>
    <row r="27" spans="1:16" x14ac:dyDescent="0.2">
      <c r="A27" s="76" t="s">
        <v>592</v>
      </c>
      <c r="B27" s="80">
        <v>-500</v>
      </c>
      <c r="C27" s="80">
        <v>-500</v>
      </c>
      <c r="D27" s="80">
        <v>-500</v>
      </c>
      <c r="G27" s="76"/>
      <c r="H27" s="76"/>
      <c r="I27" s="76"/>
      <c r="J27" s="76"/>
      <c r="M27" s="76" t="s">
        <v>632</v>
      </c>
      <c r="N27" s="86">
        <v>0.05</v>
      </c>
      <c r="O27" s="86">
        <v>0.05</v>
      </c>
      <c r="P27" s="86">
        <v>0.05</v>
      </c>
    </row>
    <row r="28" spans="1:16" x14ac:dyDescent="0.2">
      <c r="A28" s="88" t="s">
        <v>593</v>
      </c>
      <c r="B28" s="79">
        <v>0</v>
      </c>
      <c r="C28" s="79">
        <v>0</v>
      </c>
      <c r="D28" s="79">
        <v>0</v>
      </c>
      <c r="G28" s="76" t="s">
        <v>614</v>
      </c>
      <c r="H28" s="87"/>
      <c r="I28" s="87"/>
      <c r="J28" s="87"/>
      <c r="M28" s="76"/>
      <c r="N28" s="76"/>
      <c r="O28" s="76"/>
      <c r="P28" s="76"/>
    </row>
    <row r="29" spans="1:16" x14ac:dyDescent="0.2">
      <c r="A29" s="76" t="s">
        <v>594</v>
      </c>
      <c r="B29" s="87"/>
      <c r="C29" s="87"/>
      <c r="D29" s="87"/>
      <c r="M29" s="76" t="s">
        <v>633</v>
      </c>
      <c r="N29" s="76"/>
      <c r="O29" s="76"/>
      <c r="P29" s="76"/>
    </row>
    <row r="30" spans="1:16" x14ac:dyDescent="0.2">
      <c r="A30" s="76"/>
      <c r="B30" s="76"/>
      <c r="C30" s="76"/>
      <c r="D30" s="76"/>
      <c r="M30" s="76" t="s">
        <v>634</v>
      </c>
      <c r="N30" s="87"/>
      <c r="O30" s="87"/>
      <c r="P30" s="87"/>
    </row>
    <row r="31" spans="1:16" x14ac:dyDescent="0.2">
      <c r="A31" s="76" t="s">
        <v>595</v>
      </c>
      <c r="B31" s="87"/>
      <c r="C31" s="87"/>
      <c r="D31" s="87"/>
      <c r="M31" s="76" t="s">
        <v>581</v>
      </c>
      <c r="N31" s="76"/>
      <c r="O31" s="76"/>
      <c r="P31" s="76"/>
    </row>
    <row r="32" spans="1:16" x14ac:dyDescent="0.2">
      <c r="M32" s="76" t="s">
        <v>635</v>
      </c>
      <c r="N32" s="76"/>
      <c r="O32" s="76"/>
      <c r="P32" s="76"/>
    </row>
    <row r="33" spans="13:16" x14ac:dyDescent="0.2">
      <c r="M33" s="76" t="s">
        <v>636</v>
      </c>
      <c r="N33" s="87"/>
      <c r="O33" s="87"/>
      <c r="P33" s="8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Reviewonbasics</vt:lpstr>
      <vt:lpstr>Ex. 1 Growth</vt:lpstr>
      <vt:lpstr>Ex. 2 Data tables sensitivity</vt:lpstr>
      <vt:lpstr>Ex. 3 FCF simple forecast</vt:lpstr>
      <vt:lpstr>Ex. 4  Simple Monte Carlo</vt:lpstr>
      <vt:lpstr>Ex. 5 Traders on SET</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Pantisa</dc:creator>
  <cp:lastModifiedBy>PANTISA</cp:lastModifiedBy>
  <dcterms:created xsi:type="dcterms:W3CDTF">2016-02-18T11:39:19Z</dcterms:created>
  <dcterms:modified xsi:type="dcterms:W3CDTF">2017-10-18T04:32:39Z</dcterms:modified>
</cp:coreProperties>
</file>