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412" documentId="8_{FCAEDF82-7113-466F-9A61-0DF307A4F045}" xr6:coauthVersionLast="47" xr6:coauthVersionMax="47" xr10:uidLastSave="{FF344053-7346-4224-880E-16D261DCD821}"/>
  <bookViews>
    <workbookView xWindow="-93" yWindow="-93" windowWidth="18426" windowHeight="11746" activeTab="1" xr2:uid="{4AEF0C9E-4450-427F-817D-FF5392830607}"/>
  </bookViews>
  <sheets>
    <sheet name="Stocks and bonds" sheetId="16" r:id="rId1"/>
    <sheet name="Ex post" sheetId="5" r:id="rId2"/>
    <sheet name="Mail list" sheetId="4" state="hidden" r:id="rId3"/>
  </sheets>
  <definedNames>
    <definedName name="_xlnm._FilterDatabase" localSheetId="1" hidden="1">'Ex post'!$A$2:$Y$2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1" i="16" l="1"/>
  <c r="H10" i="16" s="1"/>
  <c r="I10" i="16" s="1"/>
  <c r="J10" i="16" s="1"/>
  <c r="C11" i="16"/>
  <c r="D9" i="16" s="1"/>
  <c r="E9" i="16" s="1"/>
  <c r="F9" i="16" s="1"/>
  <c r="D7" i="16" l="1"/>
  <c r="E7" i="16" s="1"/>
  <c r="F7" i="16" s="1"/>
  <c r="H8" i="16"/>
  <c r="I8" i="16" s="1"/>
  <c r="J8" i="16" s="1"/>
  <c r="D10" i="16"/>
  <c r="E10" i="16" s="1"/>
  <c r="F10" i="16" s="1"/>
  <c r="H7" i="16"/>
  <c r="I7" i="16" s="1"/>
  <c r="J7" i="16" s="1"/>
  <c r="D8" i="16"/>
  <c r="E8" i="16" s="1"/>
  <c r="F8" i="16" s="1"/>
  <c r="H9" i="16"/>
  <c r="I9" i="16" s="1"/>
  <c r="J9" i="16" s="1"/>
  <c r="Y14" i="5"/>
  <c r="Z14" i="5"/>
  <c r="AA14" i="5"/>
  <c r="AB14" i="5"/>
  <c r="AC14" i="5"/>
  <c r="X14" i="5"/>
  <c r="Y13" i="5"/>
  <c r="Z13" i="5"/>
  <c r="AA13" i="5"/>
  <c r="AB13" i="5"/>
  <c r="AC13" i="5"/>
  <c r="X13" i="5"/>
  <c r="Y12" i="5"/>
  <c r="Z12" i="5"/>
  <c r="AA12" i="5"/>
  <c r="AB12" i="5"/>
  <c r="AC12" i="5"/>
  <c r="X12" i="5"/>
  <c r="Y11" i="5"/>
  <c r="Z11" i="5"/>
  <c r="AA11" i="5"/>
  <c r="AB11" i="5"/>
  <c r="AC11" i="5"/>
  <c r="X11" i="5"/>
  <c r="Y8" i="5"/>
  <c r="Z8" i="5"/>
  <c r="AA8" i="5"/>
  <c r="AB8" i="5"/>
  <c r="AC8" i="5"/>
  <c r="X8" i="5"/>
  <c r="Y7" i="5"/>
  <c r="Z7" i="5"/>
  <c r="AA7" i="5"/>
  <c r="AB7" i="5"/>
  <c r="AC7" i="5"/>
  <c r="X7" i="5"/>
  <c r="Y6" i="5"/>
  <c r="Z6" i="5"/>
  <c r="AA6" i="5"/>
  <c r="AB6" i="5"/>
  <c r="AC6" i="5"/>
  <c r="X6" i="5"/>
  <c r="Y5" i="5"/>
  <c r="Z5" i="5"/>
  <c r="AA5" i="5"/>
  <c r="AB5" i="5"/>
  <c r="AC5" i="5"/>
  <c r="X5" i="5"/>
  <c r="N4" i="5"/>
  <c r="N3" i="5" s="1"/>
  <c r="O4" i="5"/>
  <c r="O3" i="5" s="1"/>
  <c r="N5" i="5"/>
  <c r="O5" i="5"/>
  <c r="P5" i="5"/>
  <c r="P4" i="5" s="1"/>
  <c r="P3" i="5" s="1"/>
  <c r="Q5" i="5"/>
  <c r="Q4" i="5" s="1"/>
  <c r="Q3" i="5" s="1"/>
  <c r="R5" i="5"/>
  <c r="R4" i="5" s="1"/>
  <c r="R3" i="5" s="1"/>
  <c r="S5" i="5"/>
  <c r="S4" i="5" s="1"/>
  <c r="S3" i="5" s="1"/>
  <c r="O56" i="5"/>
  <c r="O55" i="5" s="1"/>
  <c r="O54" i="5" s="1"/>
  <c r="O53" i="5" s="1"/>
  <c r="O52" i="5" s="1"/>
  <c r="O51" i="5" s="1"/>
  <c r="O50" i="5" s="1"/>
  <c r="O49" i="5" s="1"/>
  <c r="O48" i="5" s="1"/>
  <c r="O47" i="5" s="1"/>
  <c r="O46" i="5" s="1"/>
  <c r="O45" i="5" s="1"/>
  <c r="O44" i="5" s="1"/>
  <c r="O43" i="5" s="1"/>
  <c r="O42" i="5" s="1"/>
  <c r="O41" i="5" s="1"/>
  <c r="O40" i="5" s="1"/>
  <c r="O39" i="5" s="1"/>
  <c r="O38" i="5" s="1"/>
  <c r="O37" i="5" s="1"/>
  <c r="O36" i="5" s="1"/>
  <c r="O35" i="5" s="1"/>
  <c r="O34" i="5" s="1"/>
  <c r="O33" i="5" s="1"/>
  <c r="O32" i="5" s="1"/>
  <c r="O31" i="5" s="1"/>
  <c r="O30" i="5" s="1"/>
  <c r="O29" i="5" s="1"/>
  <c r="O28" i="5" s="1"/>
  <c r="O27" i="5" s="1"/>
  <c r="O26" i="5" s="1"/>
  <c r="O25" i="5" s="1"/>
  <c r="O24" i="5" s="1"/>
  <c r="O23" i="5" s="1"/>
  <c r="O22" i="5" s="1"/>
  <c r="O21" i="5" s="1"/>
  <c r="O20" i="5" s="1"/>
  <c r="O19" i="5" s="1"/>
  <c r="O18" i="5" s="1"/>
  <c r="O17" i="5" s="1"/>
  <c r="O16" i="5" s="1"/>
  <c r="O15" i="5" s="1"/>
  <c r="O14" i="5" s="1"/>
  <c r="O13" i="5" s="1"/>
  <c r="O12" i="5" s="1"/>
  <c r="O11" i="5" s="1"/>
  <c r="O10" i="5" s="1"/>
  <c r="O9" i="5" s="1"/>
  <c r="O8" i="5" s="1"/>
  <c r="O7" i="5" s="1"/>
  <c r="O6" i="5" s="1"/>
  <c r="P56" i="5"/>
  <c r="P55" i="5" s="1"/>
  <c r="P54" i="5" s="1"/>
  <c r="P53" i="5" s="1"/>
  <c r="P52" i="5" s="1"/>
  <c r="P51" i="5" s="1"/>
  <c r="P50" i="5" s="1"/>
  <c r="P49" i="5" s="1"/>
  <c r="P48" i="5" s="1"/>
  <c r="P47" i="5" s="1"/>
  <c r="P46" i="5" s="1"/>
  <c r="P45" i="5" s="1"/>
  <c r="P44" i="5" s="1"/>
  <c r="P43" i="5" s="1"/>
  <c r="P42" i="5" s="1"/>
  <c r="P41" i="5" s="1"/>
  <c r="P40" i="5" s="1"/>
  <c r="P39" i="5" s="1"/>
  <c r="P38" i="5" s="1"/>
  <c r="P37" i="5" s="1"/>
  <c r="P36" i="5" s="1"/>
  <c r="P35" i="5" s="1"/>
  <c r="P34" i="5" s="1"/>
  <c r="P33" i="5" s="1"/>
  <c r="P32" i="5" s="1"/>
  <c r="P31" i="5" s="1"/>
  <c r="P30" i="5" s="1"/>
  <c r="P29" i="5" s="1"/>
  <c r="P28" i="5" s="1"/>
  <c r="P27" i="5" s="1"/>
  <c r="P26" i="5" s="1"/>
  <c r="P25" i="5" s="1"/>
  <c r="P24" i="5" s="1"/>
  <c r="P23" i="5" s="1"/>
  <c r="P22" i="5" s="1"/>
  <c r="P21" i="5" s="1"/>
  <c r="P20" i="5" s="1"/>
  <c r="P19" i="5" s="1"/>
  <c r="P18" i="5" s="1"/>
  <c r="P17" i="5" s="1"/>
  <c r="P16" i="5" s="1"/>
  <c r="P15" i="5" s="1"/>
  <c r="P14" i="5" s="1"/>
  <c r="P13" i="5" s="1"/>
  <c r="P12" i="5" s="1"/>
  <c r="P11" i="5" s="1"/>
  <c r="P10" i="5" s="1"/>
  <c r="P9" i="5" s="1"/>
  <c r="P8" i="5" s="1"/>
  <c r="P7" i="5" s="1"/>
  <c r="P6" i="5" s="1"/>
  <c r="O57" i="5"/>
  <c r="P57" i="5"/>
  <c r="Q57" i="5"/>
  <c r="Q56" i="5" s="1"/>
  <c r="Q55" i="5" s="1"/>
  <c r="Q54" i="5" s="1"/>
  <c r="Q53" i="5" s="1"/>
  <c r="Q52" i="5" s="1"/>
  <c r="Q51" i="5" s="1"/>
  <c r="Q50" i="5" s="1"/>
  <c r="Q49" i="5" s="1"/>
  <c r="Q48" i="5" s="1"/>
  <c r="Q47" i="5" s="1"/>
  <c r="Q46" i="5" s="1"/>
  <c r="Q45" i="5" s="1"/>
  <c r="Q44" i="5" s="1"/>
  <c r="Q43" i="5" s="1"/>
  <c r="Q42" i="5" s="1"/>
  <c r="Q41" i="5" s="1"/>
  <c r="Q40" i="5" s="1"/>
  <c r="Q39" i="5" s="1"/>
  <c r="Q38" i="5" s="1"/>
  <c r="Q37" i="5" s="1"/>
  <c r="Q36" i="5" s="1"/>
  <c r="Q35" i="5" s="1"/>
  <c r="Q34" i="5" s="1"/>
  <c r="Q33" i="5" s="1"/>
  <c r="Q32" i="5" s="1"/>
  <c r="Q31" i="5" s="1"/>
  <c r="Q30" i="5" s="1"/>
  <c r="Q29" i="5" s="1"/>
  <c r="Q28" i="5" s="1"/>
  <c r="Q27" i="5" s="1"/>
  <c r="Q26" i="5" s="1"/>
  <c r="Q25" i="5" s="1"/>
  <c r="Q24" i="5" s="1"/>
  <c r="Q23" i="5" s="1"/>
  <c r="Q22" i="5" s="1"/>
  <c r="Q21" i="5" s="1"/>
  <c r="Q20" i="5" s="1"/>
  <c r="Q19" i="5" s="1"/>
  <c r="Q18" i="5" s="1"/>
  <c r="Q17" i="5" s="1"/>
  <c r="Q16" i="5" s="1"/>
  <c r="Q15" i="5" s="1"/>
  <c r="Q14" i="5" s="1"/>
  <c r="Q13" i="5" s="1"/>
  <c r="Q12" i="5" s="1"/>
  <c r="Q11" i="5" s="1"/>
  <c r="Q10" i="5" s="1"/>
  <c r="Q9" i="5" s="1"/>
  <c r="Q8" i="5" s="1"/>
  <c r="Q7" i="5" s="1"/>
  <c r="Q6" i="5" s="1"/>
  <c r="R57" i="5"/>
  <c r="R56" i="5" s="1"/>
  <c r="R55" i="5" s="1"/>
  <c r="R54" i="5" s="1"/>
  <c r="R53" i="5" s="1"/>
  <c r="R52" i="5" s="1"/>
  <c r="R51" i="5" s="1"/>
  <c r="R50" i="5" s="1"/>
  <c r="R49" i="5" s="1"/>
  <c r="R48" i="5" s="1"/>
  <c r="R47" i="5" s="1"/>
  <c r="R46" i="5" s="1"/>
  <c r="R45" i="5" s="1"/>
  <c r="R44" i="5" s="1"/>
  <c r="R43" i="5" s="1"/>
  <c r="R42" i="5" s="1"/>
  <c r="R41" i="5" s="1"/>
  <c r="R40" i="5" s="1"/>
  <c r="R39" i="5" s="1"/>
  <c r="R38" i="5" s="1"/>
  <c r="R37" i="5" s="1"/>
  <c r="R36" i="5" s="1"/>
  <c r="R35" i="5" s="1"/>
  <c r="R34" i="5" s="1"/>
  <c r="R33" i="5" s="1"/>
  <c r="R32" i="5" s="1"/>
  <c r="R31" i="5" s="1"/>
  <c r="R30" i="5" s="1"/>
  <c r="R29" i="5" s="1"/>
  <c r="R28" i="5" s="1"/>
  <c r="R27" i="5" s="1"/>
  <c r="R26" i="5" s="1"/>
  <c r="R25" i="5" s="1"/>
  <c r="R24" i="5" s="1"/>
  <c r="R23" i="5" s="1"/>
  <c r="R22" i="5" s="1"/>
  <c r="R21" i="5" s="1"/>
  <c r="R20" i="5" s="1"/>
  <c r="R19" i="5" s="1"/>
  <c r="R18" i="5" s="1"/>
  <c r="R17" i="5" s="1"/>
  <c r="R16" i="5" s="1"/>
  <c r="R15" i="5" s="1"/>
  <c r="R14" i="5" s="1"/>
  <c r="R13" i="5" s="1"/>
  <c r="R12" i="5" s="1"/>
  <c r="R11" i="5" s="1"/>
  <c r="R10" i="5" s="1"/>
  <c r="R9" i="5" s="1"/>
  <c r="R8" i="5" s="1"/>
  <c r="R7" i="5" s="1"/>
  <c r="R6" i="5" s="1"/>
  <c r="N58" i="5"/>
  <c r="N57" i="5" s="1"/>
  <c r="N56" i="5" s="1"/>
  <c r="N55" i="5" s="1"/>
  <c r="N54" i="5" s="1"/>
  <c r="N53" i="5" s="1"/>
  <c r="N52" i="5" s="1"/>
  <c r="N51" i="5" s="1"/>
  <c r="N50" i="5" s="1"/>
  <c r="N49" i="5" s="1"/>
  <c r="N48" i="5" s="1"/>
  <c r="N47" i="5" s="1"/>
  <c r="N46" i="5" s="1"/>
  <c r="N45" i="5" s="1"/>
  <c r="N44" i="5" s="1"/>
  <c r="N43" i="5" s="1"/>
  <c r="N42" i="5" s="1"/>
  <c r="N41" i="5" s="1"/>
  <c r="N40" i="5" s="1"/>
  <c r="N39" i="5" s="1"/>
  <c r="N38" i="5" s="1"/>
  <c r="N37" i="5" s="1"/>
  <c r="N36" i="5" s="1"/>
  <c r="N35" i="5" s="1"/>
  <c r="N34" i="5" s="1"/>
  <c r="N33" i="5" s="1"/>
  <c r="N32" i="5" s="1"/>
  <c r="N31" i="5" s="1"/>
  <c r="N30" i="5" s="1"/>
  <c r="N29" i="5" s="1"/>
  <c r="N28" i="5" s="1"/>
  <c r="N27" i="5" s="1"/>
  <c r="N26" i="5" s="1"/>
  <c r="N25" i="5" s="1"/>
  <c r="N24" i="5" s="1"/>
  <c r="N23" i="5" s="1"/>
  <c r="N22" i="5" s="1"/>
  <c r="N21" i="5" s="1"/>
  <c r="N20" i="5" s="1"/>
  <c r="N19" i="5" s="1"/>
  <c r="N18" i="5" s="1"/>
  <c r="N17" i="5" s="1"/>
  <c r="N16" i="5" s="1"/>
  <c r="N15" i="5" s="1"/>
  <c r="N14" i="5" s="1"/>
  <c r="N13" i="5" s="1"/>
  <c r="N12" i="5" s="1"/>
  <c r="N11" i="5" s="1"/>
  <c r="N10" i="5" s="1"/>
  <c r="N9" i="5" s="1"/>
  <c r="N8" i="5" s="1"/>
  <c r="N7" i="5" s="1"/>
  <c r="N6" i="5" s="1"/>
  <c r="O58" i="5"/>
  <c r="P58" i="5"/>
  <c r="Q58" i="5"/>
  <c r="R58" i="5"/>
  <c r="S58" i="5"/>
  <c r="S57" i="5" s="1"/>
  <c r="S56" i="5" s="1"/>
  <c r="S55" i="5" s="1"/>
  <c r="S54" i="5" s="1"/>
  <c r="S53" i="5" s="1"/>
  <c r="S52" i="5" s="1"/>
  <c r="S51" i="5" s="1"/>
  <c r="S50" i="5" s="1"/>
  <c r="S49" i="5" s="1"/>
  <c r="S48" i="5" s="1"/>
  <c r="S47" i="5" s="1"/>
  <c r="S46" i="5" s="1"/>
  <c r="S45" i="5" s="1"/>
  <c r="S44" i="5" s="1"/>
  <c r="S43" i="5" s="1"/>
  <c r="S42" i="5" s="1"/>
  <c r="S41" i="5" s="1"/>
  <c r="S40" i="5" s="1"/>
  <c r="S39" i="5" s="1"/>
  <c r="S38" i="5" s="1"/>
  <c r="S37" i="5" s="1"/>
  <c r="S36" i="5" s="1"/>
  <c r="S35" i="5" s="1"/>
  <c r="S34" i="5" s="1"/>
  <c r="S33" i="5" s="1"/>
  <c r="S32" i="5" s="1"/>
  <c r="S31" i="5" s="1"/>
  <c r="S30" i="5" s="1"/>
  <c r="S29" i="5" s="1"/>
  <c r="S28" i="5" s="1"/>
  <c r="S27" i="5" s="1"/>
  <c r="S26" i="5" s="1"/>
  <c r="S25" i="5" s="1"/>
  <c r="S24" i="5" s="1"/>
  <c r="S23" i="5" s="1"/>
  <c r="S22" i="5" s="1"/>
  <c r="S21" i="5" s="1"/>
  <c r="S20" i="5" s="1"/>
  <c r="S19" i="5" s="1"/>
  <c r="S18" i="5" s="1"/>
  <c r="S17" i="5" s="1"/>
  <c r="S16" i="5" s="1"/>
  <c r="S15" i="5" s="1"/>
  <c r="S14" i="5" s="1"/>
  <c r="S13" i="5" s="1"/>
  <c r="S12" i="5" s="1"/>
  <c r="S11" i="5" s="1"/>
  <c r="S10" i="5" s="1"/>
  <c r="S9" i="5" s="1"/>
  <c r="S8" i="5" s="1"/>
  <c r="S7" i="5" s="1"/>
  <c r="S6" i="5" s="1"/>
  <c r="N60" i="5"/>
  <c r="N59" i="5" s="1"/>
  <c r="O60" i="5"/>
  <c r="O59" i="5" s="1"/>
  <c r="N61" i="5"/>
  <c r="O61" i="5"/>
  <c r="P61" i="5"/>
  <c r="P60" i="5" s="1"/>
  <c r="P59" i="5" s="1"/>
  <c r="Q61" i="5"/>
  <c r="Q60" i="5" s="1"/>
  <c r="Q59" i="5" s="1"/>
  <c r="R61" i="5"/>
  <c r="R60" i="5" s="1"/>
  <c r="R59" i="5" s="1"/>
  <c r="S61" i="5"/>
  <c r="S60" i="5" s="1"/>
  <c r="S59" i="5" s="1"/>
  <c r="O62" i="5"/>
  <c r="P62" i="5"/>
  <c r="Q62" i="5"/>
  <c r="R62" i="5"/>
  <c r="S62" i="5"/>
  <c r="N62" i="5"/>
  <c r="H4" i="5"/>
  <c r="I4" i="5"/>
  <c r="J4" i="5"/>
  <c r="K4" i="5"/>
  <c r="L4" i="5"/>
  <c r="M4" i="5"/>
  <c r="H5" i="5"/>
  <c r="I5" i="5"/>
  <c r="J5" i="5"/>
  <c r="K5" i="5"/>
  <c r="L5" i="5"/>
  <c r="M5" i="5"/>
  <c r="H6" i="5"/>
  <c r="I6" i="5"/>
  <c r="J6" i="5"/>
  <c r="K6" i="5"/>
  <c r="L6" i="5"/>
  <c r="M6" i="5"/>
  <c r="H7" i="5"/>
  <c r="I7" i="5"/>
  <c r="J7" i="5"/>
  <c r="K7" i="5"/>
  <c r="L7" i="5"/>
  <c r="M7" i="5"/>
  <c r="H8" i="5"/>
  <c r="I8" i="5"/>
  <c r="J8" i="5"/>
  <c r="K8" i="5"/>
  <c r="L8" i="5"/>
  <c r="M8" i="5"/>
  <c r="H9" i="5"/>
  <c r="I9" i="5"/>
  <c r="J9" i="5"/>
  <c r="K9" i="5"/>
  <c r="L9" i="5"/>
  <c r="M9" i="5"/>
  <c r="H10" i="5"/>
  <c r="I10" i="5"/>
  <c r="J10" i="5"/>
  <c r="K10" i="5"/>
  <c r="L10" i="5"/>
  <c r="M10" i="5"/>
  <c r="H11" i="5"/>
  <c r="I11" i="5"/>
  <c r="J11" i="5"/>
  <c r="K11" i="5"/>
  <c r="L11" i="5"/>
  <c r="M11" i="5"/>
  <c r="H12" i="5"/>
  <c r="I12" i="5"/>
  <c r="J12" i="5"/>
  <c r="K12" i="5"/>
  <c r="L12" i="5"/>
  <c r="M12" i="5"/>
  <c r="H13" i="5"/>
  <c r="I13" i="5"/>
  <c r="J13" i="5"/>
  <c r="K13" i="5"/>
  <c r="L13" i="5"/>
  <c r="M13" i="5"/>
  <c r="H14" i="5"/>
  <c r="I14" i="5"/>
  <c r="J14" i="5"/>
  <c r="K14" i="5"/>
  <c r="L14" i="5"/>
  <c r="M14" i="5"/>
  <c r="H15" i="5"/>
  <c r="I15" i="5"/>
  <c r="J15" i="5"/>
  <c r="K15" i="5"/>
  <c r="L15" i="5"/>
  <c r="M15" i="5"/>
  <c r="H16" i="5"/>
  <c r="I16" i="5"/>
  <c r="J16" i="5"/>
  <c r="K16" i="5"/>
  <c r="L16" i="5"/>
  <c r="M16" i="5"/>
  <c r="H17" i="5"/>
  <c r="I17" i="5"/>
  <c r="J17" i="5"/>
  <c r="K17" i="5"/>
  <c r="L17" i="5"/>
  <c r="M17" i="5"/>
  <c r="H18" i="5"/>
  <c r="I18" i="5"/>
  <c r="J18" i="5"/>
  <c r="K18" i="5"/>
  <c r="L18" i="5"/>
  <c r="M18" i="5"/>
  <c r="H19" i="5"/>
  <c r="I19" i="5"/>
  <c r="J19" i="5"/>
  <c r="K19" i="5"/>
  <c r="L19" i="5"/>
  <c r="M19" i="5"/>
  <c r="H20" i="5"/>
  <c r="I20" i="5"/>
  <c r="J20" i="5"/>
  <c r="K20" i="5"/>
  <c r="L20" i="5"/>
  <c r="M20" i="5"/>
  <c r="H21" i="5"/>
  <c r="I21" i="5"/>
  <c r="J21" i="5"/>
  <c r="K21" i="5"/>
  <c r="L21" i="5"/>
  <c r="M21" i="5"/>
  <c r="H22" i="5"/>
  <c r="I22" i="5"/>
  <c r="J22" i="5"/>
  <c r="K22" i="5"/>
  <c r="L22" i="5"/>
  <c r="M22" i="5"/>
  <c r="H23" i="5"/>
  <c r="I23" i="5"/>
  <c r="J23" i="5"/>
  <c r="K23" i="5"/>
  <c r="L23" i="5"/>
  <c r="M23" i="5"/>
  <c r="H24" i="5"/>
  <c r="I24" i="5"/>
  <c r="J24" i="5"/>
  <c r="K24" i="5"/>
  <c r="L24" i="5"/>
  <c r="M24" i="5"/>
  <c r="H25" i="5"/>
  <c r="I25" i="5"/>
  <c r="J25" i="5"/>
  <c r="K25" i="5"/>
  <c r="L25" i="5"/>
  <c r="M25" i="5"/>
  <c r="H26" i="5"/>
  <c r="I26" i="5"/>
  <c r="J26" i="5"/>
  <c r="K26" i="5"/>
  <c r="L26" i="5"/>
  <c r="M26" i="5"/>
  <c r="H27" i="5"/>
  <c r="I27" i="5"/>
  <c r="J27" i="5"/>
  <c r="K27" i="5"/>
  <c r="L27" i="5"/>
  <c r="M27" i="5"/>
  <c r="H28" i="5"/>
  <c r="I28" i="5"/>
  <c r="J28" i="5"/>
  <c r="K28" i="5"/>
  <c r="L28" i="5"/>
  <c r="M28" i="5"/>
  <c r="H29" i="5"/>
  <c r="I29" i="5"/>
  <c r="J29" i="5"/>
  <c r="K29" i="5"/>
  <c r="L29" i="5"/>
  <c r="M29" i="5"/>
  <c r="H30" i="5"/>
  <c r="I30" i="5"/>
  <c r="J30" i="5"/>
  <c r="K30" i="5"/>
  <c r="L30" i="5"/>
  <c r="M30" i="5"/>
  <c r="H31" i="5"/>
  <c r="I31" i="5"/>
  <c r="J31" i="5"/>
  <c r="K31" i="5"/>
  <c r="L31" i="5"/>
  <c r="M31" i="5"/>
  <c r="H32" i="5"/>
  <c r="I32" i="5"/>
  <c r="J32" i="5"/>
  <c r="K32" i="5"/>
  <c r="L32" i="5"/>
  <c r="M32" i="5"/>
  <c r="H33" i="5"/>
  <c r="I33" i="5"/>
  <c r="J33" i="5"/>
  <c r="K33" i="5"/>
  <c r="L33" i="5"/>
  <c r="M33" i="5"/>
  <c r="H34" i="5"/>
  <c r="I34" i="5"/>
  <c r="J34" i="5"/>
  <c r="K34" i="5"/>
  <c r="L34" i="5"/>
  <c r="M34" i="5"/>
  <c r="H35" i="5"/>
  <c r="I35" i="5"/>
  <c r="J35" i="5"/>
  <c r="K35" i="5"/>
  <c r="L35" i="5"/>
  <c r="M35" i="5"/>
  <c r="H36" i="5"/>
  <c r="I36" i="5"/>
  <c r="J36" i="5"/>
  <c r="K36" i="5"/>
  <c r="L36" i="5"/>
  <c r="M36" i="5"/>
  <c r="H37" i="5"/>
  <c r="I37" i="5"/>
  <c r="J37" i="5"/>
  <c r="K37" i="5"/>
  <c r="L37" i="5"/>
  <c r="M37" i="5"/>
  <c r="H38" i="5"/>
  <c r="I38" i="5"/>
  <c r="J38" i="5"/>
  <c r="K38" i="5"/>
  <c r="L38" i="5"/>
  <c r="M38" i="5"/>
  <c r="H39" i="5"/>
  <c r="I39" i="5"/>
  <c r="J39" i="5"/>
  <c r="K39" i="5"/>
  <c r="L39" i="5"/>
  <c r="M39" i="5"/>
  <c r="H40" i="5"/>
  <c r="I40" i="5"/>
  <c r="J40" i="5"/>
  <c r="K40" i="5"/>
  <c r="L40" i="5"/>
  <c r="M40" i="5"/>
  <c r="H41" i="5"/>
  <c r="I41" i="5"/>
  <c r="J41" i="5"/>
  <c r="K41" i="5"/>
  <c r="L41" i="5"/>
  <c r="M41" i="5"/>
  <c r="H42" i="5"/>
  <c r="I42" i="5"/>
  <c r="J42" i="5"/>
  <c r="K42" i="5"/>
  <c r="L42" i="5"/>
  <c r="M42" i="5"/>
  <c r="H43" i="5"/>
  <c r="I43" i="5"/>
  <c r="J43" i="5"/>
  <c r="K43" i="5"/>
  <c r="L43" i="5"/>
  <c r="M43" i="5"/>
  <c r="H44" i="5"/>
  <c r="I44" i="5"/>
  <c r="J44" i="5"/>
  <c r="K44" i="5"/>
  <c r="L44" i="5"/>
  <c r="M44" i="5"/>
  <c r="H45" i="5"/>
  <c r="I45" i="5"/>
  <c r="J45" i="5"/>
  <c r="K45" i="5"/>
  <c r="L45" i="5"/>
  <c r="M45" i="5"/>
  <c r="H46" i="5"/>
  <c r="I46" i="5"/>
  <c r="J46" i="5"/>
  <c r="K46" i="5"/>
  <c r="L46" i="5"/>
  <c r="M46" i="5"/>
  <c r="H47" i="5"/>
  <c r="I47" i="5"/>
  <c r="J47" i="5"/>
  <c r="K47" i="5"/>
  <c r="L47" i="5"/>
  <c r="M47" i="5"/>
  <c r="H48" i="5"/>
  <c r="I48" i="5"/>
  <c r="J48" i="5"/>
  <c r="K48" i="5"/>
  <c r="L48" i="5"/>
  <c r="M48" i="5"/>
  <c r="H49" i="5"/>
  <c r="I49" i="5"/>
  <c r="J49" i="5"/>
  <c r="K49" i="5"/>
  <c r="L49" i="5"/>
  <c r="M49" i="5"/>
  <c r="H50" i="5"/>
  <c r="I50" i="5"/>
  <c r="J50" i="5"/>
  <c r="K50" i="5"/>
  <c r="L50" i="5"/>
  <c r="M50" i="5"/>
  <c r="H51" i="5"/>
  <c r="I51" i="5"/>
  <c r="J51" i="5"/>
  <c r="K51" i="5"/>
  <c r="L51" i="5"/>
  <c r="M51" i="5"/>
  <c r="H52" i="5"/>
  <c r="I52" i="5"/>
  <c r="J52" i="5"/>
  <c r="K52" i="5"/>
  <c r="L52" i="5"/>
  <c r="M52" i="5"/>
  <c r="H53" i="5"/>
  <c r="I53" i="5"/>
  <c r="J53" i="5"/>
  <c r="K53" i="5"/>
  <c r="L53" i="5"/>
  <c r="M53" i="5"/>
  <c r="H54" i="5"/>
  <c r="I54" i="5"/>
  <c r="J54" i="5"/>
  <c r="K54" i="5"/>
  <c r="L54" i="5"/>
  <c r="M54" i="5"/>
  <c r="H55" i="5"/>
  <c r="I55" i="5"/>
  <c r="J55" i="5"/>
  <c r="K55" i="5"/>
  <c r="L55" i="5"/>
  <c r="M55" i="5"/>
  <c r="H56" i="5"/>
  <c r="I56" i="5"/>
  <c r="J56" i="5"/>
  <c r="K56" i="5"/>
  <c r="L56" i="5"/>
  <c r="M56" i="5"/>
  <c r="H57" i="5"/>
  <c r="I57" i="5"/>
  <c r="J57" i="5"/>
  <c r="K57" i="5"/>
  <c r="L57" i="5"/>
  <c r="M57" i="5"/>
  <c r="H58" i="5"/>
  <c r="I58" i="5"/>
  <c r="J58" i="5"/>
  <c r="K58" i="5"/>
  <c r="L58" i="5"/>
  <c r="M58" i="5"/>
  <c r="H59" i="5"/>
  <c r="I59" i="5"/>
  <c r="J59" i="5"/>
  <c r="K59" i="5"/>
  <c r="L59" i="5"/>
  <c r="M59" i="5"/>
  <c r="H60" i="5"/>
  <c r="I60" i="5"/>
  <c r="J60" i="5"/>
  <c r="K60" i="5"/>
  <c r="L60" i="5"/>
  <c r="M60" i="5"/>
  <c r="H61" i="5"/>
  <c r="I61" i="5"/>
  <c r="J61" i="5"/>
  <c r="K61" i="5"/>
  <c r="L61" i="5"/>
  <c r="M61" i="5"/>
  <c r="H62" i="5"/>
  <c r="I62" i="5"/>
  <c r="J62" i="5"/>
  <c r="K62" i="5"/>
  <c r="L62" i="5"/>
  <c r="M62" i="5"/>
  <c r="I3" i="5"/>
  <c r="J3" i="5"/>
  <c r="K3" i="5"/>
  <c r="L3" i="5"/>
  <c r="M3" i="5"/>
  <c r="H3" i="5"/>
  <c r="AD6" i="5"/>
  <c r="AD7" i="5"/>
  <c r="AD5" i="5"/>
  <c r="AD8" i="5"/>
  <c r="AD14" i="5"/>
  <c r="AD4" i="5"/>
  <c r="AD13" i="5"/>
  <c r="AD12" i="5"/>
  <c r="AD11" i="5"/>
  <c r="J11" i="16" l="1"/>
  <c r="J12" i="16" s="1"/>
  <c r="F11" i="16"/>
  <c r="F12" i="16" s="1"/>
  <c r="AC4" i="5"/>
  <c r="X4" i="5"/>
  <c r="AA4" i="5"/>
  <c r="AB4" i="5"/>
  <c r="Z4" i="5"/>
  <c r="Y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N6" authorId="0" shapeId="0" xr:uid="{5A1D6173-56AE-4096-B09C-B0A117E3EF31}">
      <text>
        <r>
          <rPr>
            <b/>
            <sz val="9"/>
            <color indexed="81"/>
            <rFont val="Tahoma"/>
            <family val="2"/>
          </rPr>
          <t>=N7*(1+H6)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2" authorId="0" shapeId="0" xr:uid="{F2AE0DC2-B084-46FE-8BA9-D3CFD60F61F2}">
      <text>
        <r>
          <rPr>
            <b/>
            <sz val="9"/>
            <color indexed="81"/>
            <rFont val="Tahoma"/>
            <family val="2"/>
          </rPr>
          <t>=N63*(1+H62)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<sst xmlns="http://schemas.openxmlformats.org/spreadsheetml/2006/main" count="171" uniqueCount="84">
  <si>
    <t>Scenario</t>
  </si>
  <si>
    <t>Date</t>
  </si>
  <si>
    <t>นางสาว</t>
  </si>
  <si>
    <t>วรรณรัตน์ ส่งเสริมสุขเจริญ</t>
  </si>
  <si>
    <t>Ry.wannarat@gmail.com</t>
  </si>
  <si>
    <t>-</t>
  </si>
  <si>
    <t>Hidden</t>
  </si>
  <si>
    <t>นาย</t>
  </si>
  <si>
    <t>ธนพัฒน์ พัฒนเสรีเสถียร</t>
  </si>
  <si>
    <t>dbrittannia6@gmail.com</t>
  </si>
  <si>
    <t>สิริมา จุติโชติ</t>
  </si>
  <si>
    <t>diffi1@hotmail.com</t>
  </si>
  <si>
    <t>พิชามญชุ์ ดีดอม</t>
  </si>
  <si>
    <t>plawan_p@hotmail.com</t>
  </si>
  <si>
    <t>ภัทรา เปี่ยมสุขวัฒน์</t>
  </si>
  <si>
    <t>pattar1610@hotmail.com</t>
  </si>
  <si>
    <t>ปวีณา มงคลสุขวัฒน์</t>
  </si>
  <si>
    <t>Fahpavee.m@gmail.com</t>
  </si>
  <si>
    <t>วรัทยา เชี่ยววัฒนะกุล</t>
  </si>
  <si>
    <t>Varattaya.chi@gmail.com</t>
  </si>
  <si>
    <t>นครา วรรณรส</t>
  </si>
  <si>
    <t>nakara.wanna@gmail.com</t>
  </si>
  <si>
    <t>ชลิดา สาธิตวุฒิ</t>
  </si>
  <si>
    <t>cheryberrylemon@hotmail.com</t>
  </si>
  <si>
    <t>กรณัฐ แสงพุ่มพงษ์</t>
  </si>
  <si>
    <t>koranat.arm@gmail.com</t>
  </si>
  <si>
    <t>พีระญาณ์ รุ่งสินเฉลิมรัฐ</t>
  </si>
  <si>
    <t>peraya.rsclr@gmail.com</t>
  </si>
  <si>
    <t>อิทธิวัฒน์ จีนจรรยา</t>
  </si>
  <si>
    <t>j.ittiwat216@gmail.com</t>
  </si>
  <si>
    <t>ก้องภพ จายะศักดิ์</t>
  </si>
  <si>
    <t>casualist.99@gmail.com</t>
  </si>
  <si>
    <t>ศุภศักดิ์ บุญนิธิยิ่งยง</t>
  </si>
  <si>
    <t>supasak.bo@gmail.com</t>
  </si>
  <si>
    <t>สายสุรีย์ พินิจวราภรณ์</t>
  </si>
  <si>
    <t>saisuree.ph@gmail.com</t>
  </si>
  <si>
    <t>ณัฐวุฒิ สุขวัฒนา</t>
  </si>
  <si>
    <t>arquitecto3350@gmail.com</t>
  </si>
  <si>
    <t>ณภัทรชา ปานคำ</t>
  </si>
  <si>
    <t>ideanapatcha@gmail.com</t>
  </si>
  <si>
    <t>บัณฑิต ยนต์สกุล</t>
  </si>
  <si>
    <t>inpharia@gmail.com</t>
  </si>
  <si>
    <t>ชัยณรงค์ วงศ์กระจ่าง</t>
  </si>
  <si>
    <t>Chaina.wj@gmail.com</t>
  </si>
  <si>
    <t>Prob</t>
  </si>
  <si>
    <t>Severe recession</t>
  </si>
  <si>
    <t>Mild recession</t>
  </si>
  <si>
    <t>Normal growth</t>
  </si>
  <si>
    <t>Boom</t>
  </si>
  <si>
    <t xml:space="preserve">            Stock Fund        </t>
  </si>
  <si>
    <t xml:space="preserve">                        Bond Fund        </t>
  </si>
  <si>
    <t>Deviation</t>
  </si>
  <si>
    <t>Rate</t>
  </si>
  <si>
    <t>from</t>
  </si>
  <si>
    <t>of</t>
  </si>
  <si>
    <t>Expected</t>
  </si>
  <si>
    <t>Squared</t>
  </si>
  <si>
    <t>x</t>
  </si>
  <si>
    <t>Prob.</t>
  </si>
  <si>
    <t>Return</t>
  </si>
  <si>
    <t>Sq. Dev.</t>
  </si>
  <si>
    <t>Variance = SUM</t>
  </si>
  <si>
    <t>Variance:</t>
  </si>
  <si>
    <t>Standard deviation = SQRT(Variance)</t>
  </si>
  <si>
    <t>Std. Dev.:</t>
  </si>
  <si>
    <t>Risk and return</t>
  </si>
  <si>
    <t>Adj close (incl capital gains &amp; dividends)</t>
  </si>
  <si>
    <t>Arithmetic return</t>
  </si>
  <si>
    <t>SBUX</t>
  </si>
  <si>
    <t>NFLX</t>
  </si>
  <si>
    <t>XOM</t>
  </si>
  <si>
    <t>BAC</t>
  </si>
  <si>
    <t>PFE</t>
  </si>
  <si>
    <t>S&amp;P1500</t>
  </si>
  <si>
    <t>Geometric return</t>
  </si>
  <si>
    <t>Arithmetic mean return</t>
  </si>
  <si>
    <t>Variance</t>
  </si>
  <si>
    <t>SD</t>
  </si>
  <si>
    <t>SD (square root of variance)</t>
  </si>
  <si>
    <t>Monthly</t>
  </si>
  <si>
    <t>Geometric mean return</t>
  </si>
  <si>
    <t>SD (Excel formula)</t>
  </si>
  <si>
    <t>Geometric mean return (CAGR)</t>
  </si>
  <si>
    <t>Annually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</si>
</sst>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0"/>
    <numFmt numFmtId="165" formatCode="0.0%"/>
    <numFmt numFmtId="166" formatCode="#,##0.0000"/>
    <numFmt numFmtId="167" formatCode="_(* #,##0.0000_);_(* \(#,##0.00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0"/>
      <name val="Geneva"/>
    </font>
    <font>
      <sz val="11"/>
      <color theme="1"/>
      <name val="Tahoma"/>
      <family val="2"/>
    </font>
    <font>
      <sz val="7.5"/>
      <color rgb="FF808080"/>
      <name val="Tahoma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0" fontId="0" fillId="0" borderId="0" xfId="2" applyNumberFormat="1" applyFont="1"/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0" xfId="3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6" fillId="2" borderId="0" xfId="3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2" fontId="0" fillId="0" borderId="0" xfId="1" applyNumberFormat="1" applyFont="1"/>
    <xf numFmtId="0" fontId="7" fillId="0" borderId="4" xfId="0" applyFont="1" applyBorder="1"/>
    <xf numFmtId="0" fontId="7" fillId="0" borderId="6" xfId="0" applyFont="1" applyBorder="1"/>
    <xf numFmtId="0" fontId="7" fillId="0" borderId="5" xfId="0" applyFont="1" applyBorder="1"/>
    <xf numFmtId="0" fontId="8" fillId="0" borderId="5" xfId="0" applyFont="1" applyBorder="1"/>
    <xf numFmtId="0" fontId="7" fillId="0" borderId="5" xfId="0" applyFont="1" applyBorder="1" applyAlignment="1">
      <alignment horizontal="center"/>
    </xf>
    <xf numFmtId="0" fontId="8" fillId="0" borderId="4" xfId="0" applyFont="1" applyBorder="1"/>
    <xf numFmtId="0" fontId="7" fillId="0" borderId="10" xfId="0" applyFont="1" applyBorder="1"/>
    <xf numFmtId="0" fontId="7" fillId="0" borderId="0" xfId="0" applyFont="1"/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3" fillId="0" borderId="12" xfId="0" applyFont="1" applyBorder="1"/>
    <xf numFmtId="9" fontId="7" fillId="3" borderId="0" xfId="2" applyFont="1" applyFill="1" applyAlignment="1">
      <alignment horizontal="center"/>
    </xf>
    <xf numFmtId="9" fontId="7" fillId="3" borderId="7" xfId="0" applyNumberFormat="1" applyFont="1" applyFill="1" applyBorder="1" applyAlignment="1">
      <alignment horizontal="center"/>
    </xf>
    <xf numFmtId="166" fontId="7" fillId="0" borderId="8" xfId="1" applyNumberFormat="1" applyFont="1" applyBorder="1" applyAlignment="1">
      <alignment horizontal="center"/>
    </xf>
    <xf numFmtId="167" fontId="7" fillId="0" borderId="8" xfId="1" applyNumberFormat="1" applyFont="1" applyBorder="1" applyAlignment="1">
      <alignment horizontal="right"/>
    </xf>
    <xf numFmtId="164" fontId="7" fillId="0" borderId="8" xfId="0" applyNumberFormat="1" applyFont="1" applyBorder="1" applyAlignment="1">
      <alignment horizontal="right"/>
    </xf>
    <xf numFmtId="164" fontId="7" fillId="0" borderId="9" xfId="0" applyNumberFormat="1" applyFont="1" applyBorder="1" applyAlignment="1">
      <alignment horizontal="right"/>
    </xf>
    <xf numFmtId="9" fontId="7" fillId="3" borderId="10" xfId="0" applyNumberFormat="1" applyFont="1" applyFill="1" applyBorder="1" applyAlignment="1">
      <alignment horizontal="center"/>
    </xf>
    <xf numFmtId="166" fontId="7" fillId="0" borderId="0" xfId="1" applyNumberFormat="1" applyFont="1" applyBorder="1" applyAlignment="1">
      <alignment horizontal="center"/>
    </xf>
    <xf numFmtId="167" fontId="7" fillId="0" borderId="0" xfId="1" applyNumberFormat="1" applyFont="1" applyBorder="1" applyAlignment="1">
      <alignment horizontal="right"/>
    </xf>
    <xf numFmtId="164" fontId="7" fillId="0" borderId="0" xfId="0" applyNumberFormat="1" applyFont="1" applyAlignment="1">
      <alignment horizontal="right"/>
    </xf>
    <xf numFmtId="164" fontId="7" fillId="0" borderId="11" xfId="0" applyNumberFormat="1" applyFont="1" applyBorder="1" applyAlignment="1">
      <alignment horizontal="right"/>
    </xf>
    <xf numFmtId="0" fontId="3" fillId="0" borderId="13" xfId="0" applyFont="1" applyBorder="1"/>
    <xf numFmtId="9" fontId="7" fillId="3" borderId="2" xfId="0" applyNumberFormat="1" applyFont="1" applyFill="1" applyBorder="1" applyAlignment="1">
      <alignment horizontal="center"/>
    </xf>
    <xf numFmtId="166" fontId="7" fillId="0" borderId="1" xfId="1" applyNumberFormat="1" applyFont="1" applyBorder="1" applyAlignment="1">
      <alignment horizontal="center"/>
    </xf>
    <xf numFmtId="167" fontId="7" fillId="0" borderId="1" xfId="1" applyNumberFormat="1" applyFont="1" applyBorder="1" applyAlignment="1">
      <alignment horizontal="right"/>
    </xf>
    <xf numFmtId="164" fontId="7" fillId="0" borderId="1" xfId="0" applyNumberFormat="1" applyFont="1" applyBorder="1" applyAlignment="1">
      <alignment horizontal="right"/>
    </xf>
    <xf numFmtId="164" fontId="7" fillId="0" borderId="3" xfId="0" applyNumberFormat="1" applyFont="1" applyBorder="1" applyAlignment="1">
      <alignment horizontal="right"/>
    </xf>
    <xf numFmtId="0" fontId="7" fillId="0" borderId="7" xfId="0" applyFont="1" applyBorder="1"/>
    <xf numFmtId="0" fontId="7" fillId="0" borderId="8" xfId="0" applyFont="1" applyBorder="1"/>
    <xf numFmtId="0" fontId="7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0" fontId="8" fillId="0" borderId="1" xfId="2" applyNumberFormat="1" applyFont="1" applyBorder="1" applyAlignment="1">
      <alignment horizontal="right"/>
    </xf>
    <xf numFmtId="10" fontId="8" fillId="0" borderId="3" xfId="2" applyNumberFormat="1" applyFont="1" applyBorder="1" applyAlignment="1">
      <alignment horizontal="right"/>
    </xf>
    <xf numFmtId="0" fontId="0" fillId="0" borderId="0" xfId="0" applyAlignment="1">
      <alignment horizontal="center"/>
    </xf>
    <xf numFmtId="1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/>
    <xf numFmtId="165" fontId="0" fillId="0" borderId="0" xfId="2" applyNumberFormat="1" applyFont="1"/>
    <xf numFmtId="14" fontId="0" fillId="4" borderId="0" xfId="0" applyNumberFormat="1" applyFill="1"/>
    <xf numFmtId="43" fontId="0" fillId="4" borderId="0" xfId="1" applyFont="1" applyFill="1"/>
    <xf numFmtId="165" fontId="0" fillId="4" borderId="0" xfId="2" applyNumberFormat="1" applyFont="1" applyFill="1"/>
    <xf numFmtId="165" fontId="0" fillId="0" borderId="0" xfId="0" applyNumberFormat="1"/>
    <xf numFmtId="43" fontId="0" fillId="0" borderId="0" xfId="1" applyNumberFormat="1" applyFont="1"/>
    <xf numFmtId="0" fontId="9" fillId="0" borderId="0" xfId="0" applyFont="1"/>
    <xf numFmtId="167" fontId="0" fillId="0" borderId="0" xfId="1" applyNumberFormat="1" applyFont="1"/>
    <xf numFmtId="0" fontId="0" fillId="0" borderId="0" xfId="0" applyAlignment="1">
      <alignment horizontal="center"/>
    </xf>
    <xf numFmtId="165" fontId="8" fillId="0" borderId="0" xfId="2" applyNumberFormat="1" applyFont="1"/>
    <xf numFmtId="165" fontId="8" fillId="0" borderId="10" xfId="2" applyNumberFormat="1" applyFont="1" applyBorder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lawan_p@hotmail.com" TargetMode="External"/><Relationship Id="rId13" Type="http://schemas.openxmlformats.org/officeDocument/2006/relationships/hyperlink" Target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TargetMode="External"/><Relationship Id="rId18" Type="http://schemas.openxmlformats.org/officeDocument/2006/relationships/hyperlink" Target="mailto:cheryberrylemon@hotmail.com" TargetMode="External"/><Relationship Id="rId26" Type="http://schemas.openxmlformats.org/officeDocument/2006/relationships/hyperlink" Target="mailto:casualist.99@gmail.com" TargetMode="External"/><Relationship Id="rId3" Type="http://schemas.openxmlformats.org/officeDocument/2006/relationships/hyperlink" Target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TargetMode="External"/><Relationship Id="rId21" Type="http://schemas.openxmlformats.org/officeDocument/2006/relationships/hyperlink" Target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TargetMode="External"/><Relationship Id="rId34" Type="http://schemas.openxmlformats.org/officeDocument/2006/relationships/hyperlink" Target="mailto:ideanapatcha@gmail.com" TargetMode="External"/><Relationship Id="rId7" Type="http://schemas.openxmlformats.org/officeDocument/2006/relationships/hyperlink" Target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TargetMode="External"/><Relationship Id="rId12" Type="http://schemas.openxmlformats.org/officeDocument/2006/relationships/hyperlink" Target="mailto:Fahpavee.m@gmail.com" TargetMode="External"/><Relationship Id="rId17" Type="http://schemas.openxmlformats.org/officeDocument/2006/relationships/hyperlink" Target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TargetMode="External"/><Relationship Id="rId25" Type="http://schemas.openxmlformats.org/officeDocument/2006/relationships/hyperlink" Target="https://web.reg.tu.ac.th/registrar/teach_browse.asp?cmd=12&amp;classid=593664&amp;avs728374473=7&amp;studentid=531880&amp;studentname=%B9%D2%C2%A1%E9%CD%A7%C0%BE+%A8%D2%C2%D0%C8%D1%A1%B4%D4%EC&amp;studentcode=6102031827&amp;acadyear=2561&amp;classacadyear=2561&amp;semester=3" TargetMode="External"/><Relationship Id="rId33" Type="http://schemas.openxmlformats.org/officeDocument/2006/relationships/hyperlink" Target="https://web.reg.tu.ac.th/registrar/teach_browse.asp?cmd=12&amp;classid=593664&amp;avs728374473=7&amp;studentid=531900&amp;studentname=%B9%D2%A7%CA%D2%C7%B3%C0%D1%B7%C3%AA%D2+%BB%D2%B9%A4%D3&amp;studentcode=6102032023&amp;acadyear=2561&amp;classacadyear=2561&amp;semester=3" TargetMode="External"/><Relationship Id="rId38" Type="http://schemas.openxmlformats.org/officeDocument/2006/relationships/hyperlink" Target="mailto:Chaina.wj@gmail.com" TargetMode="External"/><Relationship Id="rId2" Type="http://schemas.openxmlformats.org/officeDocument/2006/relationships/hyperlink" Target="mailto:Ry.wannarat@gmail.com" TargetMode="External"/><Relationship Id="rId16" Type="http://schemas.openxmlformats.org/officeDocument/2006/relationships/hyperlink" Target="mailto:nakara.wanna@gmail.com" TargetMode="External"/><Relationship Id="rId20" Type="http://schemas.openxmlformats.org/officeDocument/2006/relationships/hyperlink" Target="mailto:koranat.arm@gmail.com" TargetMode="External"/><Relationship Id="rId29" Type="http://schemas.openxmlformats.org/officeDocument/2006/relationships/hyperlink" Target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TargetMode="External"/><Relationship Id="rId1" Type="http://schemas.openxmlformats.org/officeDocument/2006/relationships/hyperlink" Target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TargetMode="External"/><Relationship Id="rId6" Type="http://schemas.openxmlformats.org/officeDocument/2006/relationships/hyperlink" Target="mailto:diffi1@hotmail.com" TargetMode="External"/><Relationship Id="rId11" Type="http://schemas.openxmlformats.org/officeDocument/2006/relationships/hyperlink" Target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TargetMode="External"/><Relationship Id="rId24" Type="http://schemas.openxmlformats.org/officeDocument/2006/relationships/hyperlink" Target="mailto:j.ittiwat216@gmail.com" TargetMode="External"/><Relationship Id="rId32" Type="http://schemas.openxmlformats.org/officeDocument/2006/relationships/hyperlink" Target="mailto:arquitecto3350@gmail.com" TargetMode="External"/><Relationship Id="rId37" Type="http://schemas.openxmlformats.org/officeDocument/2006/relationships/hyperlink" Target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TargetMode="External"/><Relationship Id="rId5" Type="http://schemas.openxmlformats.org/officeDocument/2006/relationships/hyperlink" Target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TargetMode="External"/><Relationship Id="rId15" Type="http://schemas.openxmlformats.org/officeDocument/2006/relationships/hyperlink" Target="https://web.reg.tu.ac.th/registrar/teach_browse.asp?cmd=12&amp;classid=593664&amp;avs728374473=7&amp;studentid=531861&amp;studentname=%B9%D2%C2%B9%A4%C3%D2+%C7%C3%C3%B3%C3%CA&amp;studentcode=6102031637&amp;acadyear=2561&amp;classacadyear=2561&amp;semester=3" TargetMode="External"/><Relationship Id="rId23" Type="http://schemas.openxmlformats.org/officeDocument/2006/relationships/hyperlink" Target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TargetMode="External"/><Relationship Id="rId28" Type="http://schemas.openxmlformats.org/officeDocument/2006/relationships/hyperlink" Target="mailto:supasak.bo@gmail.com" TargetMode="External"/><Relationship Id="rId36" Type="http://schemas.openxmlformats.org/officeDocument/2006/relationships/hyperlink" Target="mailto:inpharia@gmail.com" TargetMode="External"/><Relationship Id="rId10" Type="http://schemas.openxmlformats.org/officeDocument/2006/relationships/hyperlink" Target="mailto:pattar1610@hotmail.com" TargetMode="External"/><Relationship Id="rId19" Type="http://schemas.openxmlformats.org/officeDocument/2006/relationships/hyperlink" Target="https://web.reg.tu.ac.th/registrar/teach_browse.asp?cmd=12&amp;classid=593664&amp;avs728374473=7&amp;studentid=531868&amp;studentname=%B9%D2%C2%A1%C3%B3%D1%B0+%E1%CA%A7%BE%D8%E8%C1%BE%A7%C9%EC&amp;studentcode=6102031702&amp;acadyear=2561&amp;classacadyear=2561&amp;semester=3" TargetMode="External"/><Relationship Id="rId31" Type="http://schemas.openxmlformats.org/officeDocument/2006/relationships/hyperlink" Target="https://web.reg.tu.ac.th/registrar/teach_browse.asp?cmd=12&amp;classid=593664&amp;avs728374473=7&amp;studentid=531896&amp;studentname=%B9%D2%C2%B3%D1%B0%C7%D8%B2%D4+%CA%D8%A2%C7%D1%B2%B9%D2&amp;studentcode=6102031983&amp;acadyear=2561&amp;classacadyear=2561&amp;semester=3" TargetMode="External"/><Relationship Id="rId4" Type="http://schemas.openxmlformats.org/officeDocument/2006/relationships/hyperlink" Target="mailto:dbrittannia6@gmail.com" TargetMode="External"/><Relationship Id="rId9" Type="http://schemas.openxmlformats.org/officeDocument/2006/relationships/hyperlink" Target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TargetMode="External"/><Relationship Id="rId14" Type="http://schemas.openxmlformats.org/officeDocument/2006/relationships/hyperlink" Target="mailto:Varattaya.chi@gmail.com" TargetMode="External"/><Relationship Id="rId22" Type="http://schemas.openxmlformats.org/officeDocument/2006/relationships/hyperlink" Target="mailto:peraya.rsclr@gmail.com" TargetMode="External"/><Relationship Id="rId27" Type="http://schemas.openxmlformats.org/officeDocument/2006/relationships/hyperlink" Target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TargetMode="External"/><Relationship Id="rId30" Type="http://schemas.openxmlformats.org/officeDocument/2006/relationships/hyperlink" Target="mailto:saisuree.ph@gmail.com" TargetMode="External"/><Relationship Id="rId35" Type="http://schemas.openxmlformats.org/officeDocument/2006/relationships/hyperlink" Target="https://web.reg.tu.ac.th/registrar/teach_browse.asp?cmd=12&amp;classid=593664&amp;avs728374473=7&amp;studentid=531906&amp;studentname=%B9%D2%C2%BA%D1%B3%B1%D4%B5+%C2%B9%B5%EC%CA%A1%D8%C5&amp;studentcode=6102032080&amp;acadyear=2561&amp;classacadyear=2561&amp;semester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CB90D-CCA8-4E0D-A5F8-6FCDBE1D28A4}">
  <dimension ref="A1:J12"/>
  <sheetViews>
    <sheetView zoomScale="115" zoomScaleNormal="115" workbookViewId="0">
      <selection activeCell="D16" sqref="D16"/>
    </sheetView>
  </sheetViews>
  <sheetFormatPr defaultRowHeight="14.35"/>
  <cols>
    <col min="1" max="1" width="15.703125" customWidth="1"/>
  </cols>
  <sheetData>
    <row r="1" spans="1:10" ht="15.7">
      <c r="A1" s="1" t="s">
        <v>65</v>
      </c>
    </row>
    <row r="2" spans="1:10">
      <c r="A2" s="13"/>
      <c r="B2" s="14"/>
      <c r="C2" s="15"/>
      <c r="D2" s="16" t="s">
        <v>49</v>
      </c>
      <c r="E2" s="15"/>
      <c r="F2" s="17"/>
      <c r="G2" s="18" t="s">
        <v>50</v>
      </c>
      <c r="H2" s="15"/>
      <c r="I2" s="15"/>
      <c r="J2" s="14"/>
    </row>
    <row r="3" spans="1:10">
      <c r="A3" s="19"/>
      <c r="B3" s="20"/>
      <c r="C3" s="21"/>
      <c r="D3" s="22" t="s">
        <v>51</v>
      </c>
      <c r="E3" s="22"/>
      <c r="F3" s="22"/>
      <c r="G3" s="23"/>
      <c r="H3" s="24" t="s">
        <v>51</v>
      </c>
      <c r="I3" s="24"/>
      <c r="J3" s="25"/>
    </row>
    <row r="4" spans="1:10">
      <c r="A4" s="19"/>
      <c r="B4" s="20"/>
      <c r="C4" s="21" t="s">
        <v>52</v>
      </c>
      <c r="D4" s="22" t="s">
        <v>53</v>
      </c>
      <c r="E4" s="22"/>
      <c r="F4" s="22" t="s">
        <v>44</v>
      </c>
      <c r="G4" s="21" t="s">
        <v>52</v>
      </c>
      <c r="H4" s="22" t="s">
        <v>53</v>
      </c>
      <c r="I4" s="22"/>
      <c r="J4" s="26" t="s">
        <v>44</v>
      </c>
    </row>
    <row r="5" spans="1:10">
      <c r="A5" s="19"/>
      <c r="B5" s="20"/>
      <c r="C5" s="21" t="s">
        <v>54</v>
      </c>
      <c r="D5" s="22" t="s">
        <v>55</v>
      </c>
      <c r="E5" s="22" t="s">
        <v>56</v>
      </c>
      <c r="F5" s="22" t="s">
        <v>57</v>
      </c>
      <c r="G5" s="21" t="s">
        <v>54</v>
      </c>
      <c r="H5" s="22" t="s">
        <v>55</v>
      </c>
      <c r="I5" s="22" t="s">
        <v>56</v>
      </c>
      <c r="J5" s="26" t="s">
        <v>57</v>
      </c>
    </row>
    <row r="6" spans="1:10">
      <c r="A6" s="27" t="s">
        <v>0</v>
      </c>
      <c r="B6" s="28" t="s">
        <v>58</v>
      </c>
      <c r="C6" s="21" t="s">
        <v>59</v>
      </c>
      <c r="D6" s="22" t="s">
        <v>59</v>
      </c>
      <c r="E6" s="22" t="s">
        <v>51</v>
      </c>
      <c r="F6" s="22" t="s">
        <v>60</v>
      </c>
      <c r="G6" s="21" t="s">
        <v>59</v>
      </c>
      <c r="H6" s="22" t="s">
        <v>59</v>
      </c>
      <c r="I6" s="22" t="s">
        <v>51</v>
      </c>
      <c r="J6" s="26" t="s">
        <v>60</v>
      </c>
    </row>
    <row r="7" spans="1:10">
      <c r="A7" s="29" t="s">
        <v>45</v>
      </c>
      <c r="B7" s="30">
        <v>0.05</v>
      </c>
      <c r="C7" s="31">
        <v>-0.37</v>
      </c>
      <c r="D7" s="32">
        <f>C7-C$11</f>
        <v>-0.47</v>
      </c>
      <c r="E7" s="33">
        <f>D7^2</f>
        <v>0.22089999999999999</v>
      </c>
      <c r="F7" s="34">
        <f>B7*E7</f>
        <v>1.1044999999999999E-2</v>
      </c>
      <c r="G7" s="31">
        <v>-0.09</v>
      </c>
      <c r="H7" s="32">
        <f>G7-G$11</f>
        <v>-0.14000000000000001</v>
      </c>
      <c r="I7" s="33">
        <f>H7^2</f>
        <v>1.9600000000000003E-2</v>
      </c>
      <c r="J7" s="35">
        <f>B7*I7</f>
        <v>9.8000000000000019E-4</v>
      </c>
    </row>
    <row r="8" spans="1:10">
      <c r="A8" s="29" t="s">
        <v>46</v>
      </c>
      <c r="B8" s="30">
        <v>0.25</v>
      </c>
      <c r="C8" s="36">
        <v>-0.11</v>
      </c>
      <c r="D8" s="37">
        <f t="shared" ref="D8:D10" si="0">C8-C$11</f>
        <v>-0.21000000000000002</v>
      </c>
      <c r="E8" s="38">
        <f t="shared" ref="E8:E10" si="1">D8^2</f>
        <v>4.4100000000000007E-2</v>
      </c>
      <c r="F8" s="39">
        <f t="shared" ref="F8:F10" si="2">B8*E8</f>
        <v>1.1025000000000002E-2</v>
      </c>
      <c r="G8" s="36">
        <v>0.15</v>
      </c>
      <c r="H8" s="37">
        <f t="shared" ref="H8:H10" si="3">G8-G$11</f>
        <v>9.9999999999999992E-2</v>
      </c>
      <c r="I8" s="38">
        <f t="shared" ref="I8:I10" si="4">H8^2</f>
        <v>9.9999999999999985E-3</v>
      </c>
      <c r="J8" s="40">
        <f t="shared" ref="J8:J10" si="5">B8*I8</f>
        <v>2.4999999999999996E-3</v>
      </c>
    </row>
    <row r="9" spans="1:10">
      <c r="A9" s="29" t="s">
        <v>47</v>
      </c>
      <c r="B9" s="30">
        <v>0.4</v>
      </c>
      <c r="C9" s="36">
        <v>0.14000000000000001</v>
      </c>
      <c r="D9" s="37">
        <f t="shared" si="0"/>
        <v>4.0000000000000008E-2</v>
      </c>
      <c r="E9" s="38">
        <f t="shared" si="1"/>
        <v>1.6000000000000007E-3</v>
      </c>
      <c r="F9" s="39">
        <f t="shared" si="2"/>
        <v>6.4000000000000038E-4</v>
      </c>
      <c r="G9" s="36">
        <v>0.08</v>
      </c>
      <c r="H9" s="37">
        <f t="shared" si="3"/>
        <v>0.03</v>
      </c>
      <c r="I9" s="38">
        <f t="shared" si="4"/>
        <v>8.9999999999999998E-4</v>
      </c>
      <c r="J9" s="40">
        <f t="shared" si="5"/>
        <v>3.6000000000000002E-4</v>
      </c>
    </row>
    <row r="10" spans="1:10" ht="14.7" thickBot="1">
      <c r="A10" s="41" t="s">
        <v>48</v>
      </c>
      <c r="B10" s="30">
        <v>0.3</v>
      </c>
      <c r="C10" s="42">
        <v>0.3</v>
      </c>
      <c r="D10" s="43">
        <f t="shared" si="0"/>
        <v>0.19999999999999998</v>
      </c>
      <c r="E10" s="44">
        <f t="shared" si="1"/>
        <v>3.9999999999999994E-2</v>
      </c>
      <c r="F10" s="45">
        <f t="shared" si="2"/>
        <v>1.1999999999999999E-2</v>
      </c>
      <c r="G10" s="42">
        <v>-0.05</v>
      </c>
      <c r="H10" s="43">
        <f t="shared" si="3"/>
        <v>-0.1</v>
      </c>
      <c r="I10" s="44">
        <f t="shared" si="4"/>
        <v>1.0000000000000002E-2</v>
      </c>
      <c r="J10" s="46">
        <f t="shared" si="5"/>
        <v>3.0000000000000005E-3</v>
      </c>
    </row>
    <row r="11" spans="1:10">
      <c r="A11" s="47"/>
      <c r="B11" s="48"/>
      <c r="C11" s="69">
        <f>SUMPRODUCT(B7:B10,C7:C10)</f>
        <v>0.1</v>
      </c>
      <c r="D11" s="20"/>
      <c r="E11" s="49" t="s">
        <v>61</v>
      </c>
      <c r="F11" s="39">
        <f>SUM(F7:F10)</f>
        <v>3.4709999999999998E-2</v>
      </c>
      <c r="G11" s="70">
        <f>SUMPRODUCT(B7:B10,G7:G10)</f>
        <v>0.05</v>
      </c>
      <c r="H11" s="20"/>
      <c r="I11" s="20" t="s">
        <v>62</v>
      </c>
      <c r="J11" s="35">
        <f>SUM(J7:J10)</f>
        <v>6.8400000000000006E-3</v>
      </c>
    </row>
    <row r="12" spans="1:10">
      <c r="A12" s="27"/>
      <c r="B12" s="50"/>
      <c r="C12" s="50"/>
      <c r="D12" s="50"/>
      <c r="E12" s="51" t="s">
        <v>63</v>
      </c>
      <c r="F12" s="52">
        <f>SQRT(F11)</f>
        <v>0.18630619957478603</v>
      </c>
      <c r="G12" s="27"/>
      <c r="H12" s="50"/>
      <c r="I12" s="50" t="s">
        <v>64</v>
      </c>
      <c r="J12" s="53">
        <f>SQRT(J11)</f>
        <v>8.2704292512541328E-2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BD61-EA1F-4814-82CE-4BC5AE06D191}">
  <dimension ref="A1:AD175"/>
  <sheetViews>
    <sheetView tabSelected="1" zoomScale="85" zoomScaleNormal="85" workbookViewId="0">
      <pane ySplit="2" topLeftCell="A3" activePane="bottomLeft" state="frozen"/>
      <selection activeCell="E2" sqref="E2"/>
      <selection pane="bottomLeft" activeCell="W3" sqref="W3"/>
    </sheetView>
  </sheetViews>
  <sheetFormatPr defaultRowHeight="14.35"/>
  <cols>
    <col min="1" max="1" width="11.87890625" bestFit="1" customWidth="1"/>
    <col min="2" max="4" width="10.1171875" hidden="1" customWidth="1"/>
    <col min="5" max="7" width="11.1171875" hidden="1" customWidth="1"/>
    <col min="9" max="9" width="8.52734375" customWidth="1"/>
    <col min="20" max="21" width="0" hidden="1" customWidth="1"/>
    <col min="22" max="22" width="2.703125" customWidth="1"/>
    <col min="23" max="23" width="25.5859375" bestFit="1" customWidth="1"/>
    <col min="30" max="30" width="17.3515625" bestFit="1" customWidth="1"/>
  </cols>
  <sheetData>
    <row r="1" spans="1:30">
      <c r="B1" s="68" t="s">
        <v>66</v>
      </c>
      <c r="C1" s="68"/>
      <c r="D1" s="68"/>
      <c r="E1" s="68"/>
      <c r="F1" s="68"/>
      <c r="G1" s="68"/>
      <c r="H1" s="68" t="s">
        <v>67</v>
      </c>
      <c r="I1" s="68"/>
      <c r="J1" s="68"/>
      <c r="K1" s="68"/>
      <c r="L1" s="68"/>
      <c r="M1" s="68"/>
      <c r="N1" s="68" t="s">
        <v>74</v>
      </c>
      <c r="O1" s="68"/>
      <c r="P1" s="68"/>
      <c r="Q1" s="68"/>
      <c r="R1" s="68"/>
      <c r="S1" s="68"/>
      <c r="T1" s="58"/>
      <c r="U1" s="58"/>
    </row>
    <row r="2" spans="1:30">
      <c r="A2" s="3" t="s">
        <v>1</v>
      </c>
      <c r="B2" s="3" t="s">
        <v>68</v>
      </c>
      <c r="C2" s="3" t="s">
        <v>69</v>
      </c>
      <c r="D2" s="3" t="s">
        <v>70</v>
      </c>
      <c r="E2" s="3" t="s">
        <v>71</v>
      </c>
      <c r="F2" s="3" t="s">
        <v>72</v>
      </c>
      <c r="G2" s="3" t="s">
        <v>73</v>
      </c>
      <c r="H2" s="57" t="s">
        <v>68</v>
      </c>
      <c r="I2" s="57" t="s">
        <v>69</v>
      </c>
      <c r="J2" s="57" t="s">
        <v>70</v>
      </c>
      <c r="K2" s="57" t="s">
        <v>71</v>
      </c>
      <c r="L2" s="57" t="s">
        <v>72</v>
      </c>
      <c r="M2" s="57" t="s">
        <v>73</v>
      </c>
      <c r="N2" s="58" t="s">
        <v>68</v>
      </c>
      <c r="O2" s="58" t="s">
        <v>69</v>
      </c>
      <c r="P2" s="58" t="s">
        <v>70</v>
      </c>
      <c r="Q2" s="58" t="s">
        <v>71</v>
      </c>
      <c r="R2" s="58" t="s">
        <v>72</v>
      </c>
      <c r="S2" s="58" t="s">
        <v>73</v>
      </c>
      <c r="T2" s="58"/>
      <c r="U2" s="58"/>
      <c r="V2" s="54"/>
      <c r="W2" s="54"/>
      <c r="X2" s="58" t="s">
        <v>68</v>
      </c>
      <c r="Y2" s="58" t="s">
        <v>69</v>
      </c>
      <c r="Z2" s="58" t="s">
        <v>70</v>
      </c>
      <c r="AA2" s="58" t="s">
        <v>71</v>
      </c>
      <c r="AB2" s="58" t="s">
        <v>72</v>
      </c>
      <c r="AC2" s="58" t="s">
        <v>73</v>
      </c>
    </row>
    <row r="3" spans="1:30">
      <c r="A3" s="2">
        <v>44377</v>
      </c>
      <c r="B3" s="59">
        <v>40168.9</v>
      </c>
      <c r="C3" s="59">
        <v>44148.89</v>
      </c>
      <c r="D3" s="59">
        <v>20311.259999999998</v>
      </c>
      <c r="E3" s="59">
        <v>4535.6099999999997</v>
      </c>
      <c r="F3" s="59">
        <v>19809.38</v>
      </c>
      <c r="G3" s="59">
        <v>1603.923</v>
      </c>
      <c r="H3" s="60">
        <f>B3/B4-1</f>
        <v>-1.8177054142528792E-2</v>
      </c>
      <c r="I3" s="60">
        <f t="shared" ref="I3:M3" si="0">C3/C4-1</f>
        <v>5.0515979308954684E-2</v>
      </c>
      <c r="J3" s="60">
        <f t="shared" si="0"/>
        <v>8.0691983050522609E-2</v>
      </c>
      <c r="K3" s="60">
        <f t="shared" si="0"/>
        <v>-2.3316659093992498E-2</v>
      </c>
      <c r="L3" s="60">
        <f t="shared" si="0"/>
        <v>1.1103086232285397E-2</v>
      </c>
      <c r="M3" s="60">
        <f t="shared" si="0"/>
        <v>2.0768935568186375E-2</v>
      </c>
      <c r="N3" s="59">
        <f t="shared" ref="N3:N5" si="1">N4*(1+H3)</f>
        <v>2.1562552169975753</v>
      </c>
      <c r="O3" s="59">
        <f t="shared" ref="O3:O5" si="2">O4*(1+I3)</f>
        <v>5.7740479120700945</v>
      </c>
      <c r="P3" s="59">
        <f t="shared" ref="P3:P5" si="3">P4*(1+J3)</f>
        <v>0.86452819523589775</v>
      </c>
      <c r="Q3" s="59">
        <f t="shared" ref="Q3:Q5" si="4">Q4*(1+K3)</f>
        <v>3.4343770113201812</v>
      </c>
      <c r="R3" s="59">
        <f t="shared" ref="R3:R5" si="5">R4*(1+L3)</f>
        <v>1.4181546660252209</v>
      </c>
      <c r="S3" s="59">
        <f t="shared" ref="S3:S5" si="6">S4*(1+M3)</f>
        <v>2.2283641021651199</v>
      </c>
      <c r="T3" s="60"/>
      <c r="U3" s="60"/>
      <c r="W3" s="66" t="s">
        <v>79</v>
      </c>
    </row>
    <row r="4" spans="1:30">
      <c r="A4" s="2">
        <v>44347</v>
      </c>
      <c r="B4" s="59">
        <v>40912.57</v>
      </c>
      <c r="C4" s="59">
        <v>42025.91</v>
      </c>
      <c r="D4" s="59">
        <v>18794.68</v>
      </c>
      <c r="E4" s="59">
        <v>4643.8900000000003</v>
      </c>
      <c r="F4" s="59">
        <v>19591.849999999999</v>
      </c>
      <c r="G4" s="59">
        <v>1571.289</v>
      </c>
      <c r="H4" s="60">
        <f t="shared" ref="H4:H62" si="7">B4/B5-1</f>
        <v>-1.2513478353953777E-3</v>
      </c>
      <c r="I4" s="60">
        <f t="shared" ref="I4:I62" si="8">C4/C5-1</f>
        <v>-2.0760590993429306E-2</v>
      </c>
      <c r="J4" s="60">
        <f t="shared" ref="J4:J62" si="9">D4/D5-1</f>
        <v>3.4517530678274122E-2</v>
      </c>
      <c r="K4" s="60">
        <f t="shared" ref="K4:K62" si="10">E4/E5-1</f>
        <v>4.5890548249713392E-2</v>
      </c>
      <c r="L4" s="60">
        <f t="shared" ref="L4:L62" si="11">F4/F5-1</f>
        <v>1.2041589483613002E-2</v>
      </c>
      <c r="M4" s="60">
        <f t="shared" ref="M4:M62" si="12">G4/G5-1</f>
        <v>7.0473943035058717E-3</v>
      </c>
      <c r="N4" s="59">
        <f t="shared" si="1"/>
        <v>2.1961752127461418</v>
      </c>
      <c r="O4" s="59">
        <f t="shared" si="2"/>
        <v>5.4963922736980644</v>
      </c>
      <c r="P4" s="59">
        <f t="shared" si="3"/>
        <v>0.79997650467948445</v>
      </c>
      <c r="Q4" s="59">
        <f t="shared" si="4"/>
        <v>3.5163669405217113</v>
      </c>
      <c r="R4" s="59">
        <f t="shared" si="5"/>
        <v>1.4025816806768421</v>
      </c>
      <c r="S4" s="59">
        <f t="shared" si="6"/>
        <v>2.183024996665631</v>
      </c>
      <c r="T4" s="60"/>
      <c r="U4" s="60"/>
      <c r="W4" t="s">
        <v>75</v>
      </c>
      <c r="X4" s="55">
        <f t="shared" ref="X4:AC4" si="13">AVERAGE(H3:H62)</f>
        <v>1.5025708665777147E-2</v>
      </c>
      <c r="Y4" s="55">
        <f t="shared" si="13"/>
        <v>3.4131453745630452E-2</v>
      </c>
      <c r="Z4" s="55">
        <f t="shared" si="13"/>
        <v>1.0770977103643257E-3</v>
      </c>
      <c r="AA4" s="55">
        <f t="shared" si="13"/>
        <v>2.4509766024543755E-2</v>
      </c>
      <c r="AB4" s="55">
        <f t="shared" si="13"/>
        <v>7.6390198217053265E-3</v>
      </c>
      <c r="AC4" s="55">
        <f t="shared" si="13"/>
        <v>1.4409006882771053E-2</v>
      </c>
      <c r="AD4" s="64" t="str">
        <f ca="1">_xlfn.FORMULATEXT(AC4)</f>
        <v>=AVERAGE(M3:M62)</v>
      </c>
    </row>
    <row r="5" spans="1:30">
      <c r="A5" s="2">
        <v>44316</v>
      </c>
      <c r="B5" s="59">
        <v>40963.83</v>
      </c>
      <c r="C5" s="59">
        <v>42916.89</v>
      </c>
      <c r="D5" s="59">
        <v>18167.580000000002</v>
      </c>
      <c r="E5" s="59">
        <v>4440.13</v>
      </c>
      <c r="F5" s="59">
        <v>19358.740000000002</v>
      </c>
      <c r="G5" s="59">
        <v>1560.2929999999999</v>
      </c>
      <c r="H5" s="60">
        <f t="shared" si="7"/>
        <v>4.7771723755849038E-2</v>
      </c>
      <c r="I5" s="60">
        <f t="shared" si="8"/>
        <v>-1.5699718036706112E-2</v>
      </c>
      <c r="J5" s="60">
        <f t="shared" si="9"/>
        <v>2.5255572077957034E-2</v>
      </c>
      <c r="K5" s="60">
        <f t="shared" si="10"/>
        <v>4.7558717014073215E-2</v>
      </c>
      <c r="L5" s="60">
        <f t="shared" si="11"/>
        <v>6.6795322327065643E-2</v>
      </c>
      <c r="M5" s="60">
        <f t="shared" si="12"/>
        <v>5.1946274517206792E-2</v>
      </c>
      <c r="N5" s="59">
        <f t="shared" si="1"/>
        <v>2.198926835081414</v>
      </c>
      <c r="O5" s="59">
        <f t="shared" si="2"/>
        <v>5.6129198060708188</v>
      </c>
      <c r="P5" s="59">
        <f t="shared" si="3"/>
        <v>0.77328462878244841</v>
      </c>
      <c r="Q5" s="59">
        <f t="shared" si="4"/>
        <v>3.3620792791428449</v>
      </c>
      <c r="R5" s="59">
        <f t="shared" si="5"/>
        <v>1.3858933222225573</v>
      </c>
      <c r="S5" s="59">
        <f t="shared" si="6"/>
        <v>2.1677480216067235</v>
      </c>
      <c r="T5" s="60"/>
      <c r="U5" s="60"/>
      <c r="W5" t="s">
        <v>80</v>
      </c>
      <c r="X5" s="4">
        <f t="shared" ref="X5:AC5" si="14">N3^(1/60)-1</f>
        <v>1.2888567776803805E-2</v>
      </c>
      <c r="Y5" s="4">
        <f t="shared" si="14"/>
        <v>2.9654068137207723E-2</v>
      </c>
      <c r="Z5" s="4">
        <f t="shared" si="14"/>
        <v>-2.4232485129702663E-3</v>
      </c>
      <c r="AA5" s="4">
        <f t="shared" si="14"/>
        <v>2.0776820068639568E-2</v>
      </c>
      <c r="AB5" s="4">
        <f t="shared" si="14"/>
        <v>5.8395925905427859E-3</v>
      </c>
      <c r="AC5" s="4">
        <f t="shared" si="14"/>
        <v>1.3444031264658429E-2</v>
      </c>
      <c r="AD5" s="64" t="str">
        <f ca="1">_xlfn.FORMULATEXT(AC5)</f>
        <v>=S3^(1/60)-1</v>
      </c>
    </row>
    <row r="6" spans="1:30">
      <c r="A6" s="2">
        <v>44286</v>
      </c>
      <c r="B6" s="59">
        <v>39096.14</v>
      </c>
      <c r="C6" s="59">
        <v>43601.42</v>
      </c>
      <c r="D6" s="59">
        <v>17720.05</v>
      </c>
      <c r="E6" s="59">
        <v>4238.55</v>
      </c>
      <c r="F6" s="59">
        <v>18146.63</v>
      </c>
      <c r="G6" s="59">
        <v>1483.2439999999999</v>
      </c>
      <c r="H6" s="60">
        <f t="shared" si="7"/>
        <v>1.1478176820736818E-2</v>
      </c>
      <c r="I6" s="60">
        <f t="shared" si="8"/>
        <v>-3.1901578681746035E-2</v>
      </c>
      <c r="J6" s="60">
        <f t="shared" si="9"/>
        <v>2.6852820881908768E-2</v>
      </c>
      <c r="K6" s="60">
        <f t="shared" si="10"/>
        <v>0.12015973022400295</v>
      </c>
      <c r="L6" s="60">
        <f t="shared" si="11"/>
        <v>8.1815331126775304E-2</v>
      </c>
      <c r="M6" s="60">
        <f t="shared" si="12"/>
        <v>4.3695721621846095E-2</v>
      </c>
      <c r="N6" s="59">
        <f t="shared" ref="N6:N58" si="15">N7*(1+H6)</f>
        <v>2.0986697629127908</v>
      </c>
      <c r="O6" s="59">
        <f t="shared" ref="O6:O58" si="16">O7*(1+I6)</f>
        <v>5.7024466099666657</v>
      </c>
      <c r="P6" s="59">
        <f t="shared" ref="P6:P58" si="17">P7*(1+J6)</f>
        <v>0.75423596793058967</v>
      </c>
      <c r="Q6" s="59">
        <f t="shared" ref="Q6:Q58" si="18">Q7*(1+K6)</f>
        <v>3.2094423200696611</v>
      </c>
      <c r="R6" s="59">
        <f t="shared" ref="R6:R58" si="19">R7*(1+L6)</f>
        <v>1.2991182968438817</v>
      </c>
      <c r="S6" s="59">
        <f t="shared" ref="S6:S58" si="20">S7*(1+M6)</f>
        <v>2.0607022184679695</v>
      </c>
      <c r="T6" s="60"/>
      <c r="U6" s="60"/>
      <c r="W6" t="s">
        <v>76</v>
      </c>
      <c r="X6" s="56">
        <f t="shared" ref="X6:AC6" si="21">_xlfn.VAR.S(H3:H62)</f>
        <v>4.368202689500735E-3</v>
      </c>
      <c r="Y6" s="56">
        <f t="shared" si="21"/>
        <v>9.8225816691304077E-3</v>
      </c>
      <c r="Z6" s="56">
        <f t="shared" si="21"/>
        <v>7.0284410650812146E-3</v>
      </c>
      <c r="AA6" s="56">
        <f t="shared" si="21"/>
        <v>7.609948652054394E-3</v>
      </c>
      <c r="AB6" s="56">
        <f t="shared" si="21"/>
        <v>3.7515967319255122E-3</v>
      </c>
      <c r="AC6" s="56">
        <f t="shared" si="21"/>
        <v>1.9451168469488262E-3</v>
      </c>
      <c r="AD6" s="64" t="str">
        <f ca="1">_xlfn.FORMULATEXT(AC6)</f>
        <v>=VAR.S(M3:M62)</v>
      </c>
    </row>
    <row r="7" spans="1:30">
      <c r="A7" s="2">
        <v>44253</v>
      </c>
      <c r="B7" s="59">
        <v>38652.480000000003</v>
      </c>
      <c r="C7" s="59">
        <v>45038.21</v>
      </c>
      <c r="D7" s="59">
        <v>17256.66</v>
      </c>
      <c r="E7" s="59">
        <v>3783.88</v>
      </c>
      <c r="F7" s="59">
        <v>16774.240000000002</v>
      </c>
      <c r="G7" s="59">
        <v>1421.146</v>
      </c>
      <c r="H7" s="60">
        <f t="shared" si="7"/>
        <v>0.12070542212655377</v>
      </c>
      <c r="I7" s="60">
        <f t="shared" si="8"/>
        <v>1.2134182325331366E-2</v>
      </c>
      <c r="J7" s="60">
        <f t="shared" si="9"/>
        <v>0.23336916466306645</v>
      </c>
      <c r="K7" s="60">
        <f t="shared" si="10"/>
        <v>0.17065715426000927</v>
      </c>
      <c r="L7" s="60">
        <f t="shared" si="11"/>
        <v>-6.7130703273504566E-2</v>
      </c>
      <c r="M7" s="60">
        <f t="shared" si="12"/>
        <v>3.1307601429313658E-2</v>
      </c>
      <c r="N7" s="59">
        <f t="shared" si="15"/>
        <v>2.0748542193063408</v>
      </c>
      <c r="O7" s="59">
        <f t="shared" si="16"/>
        <v>5.8903583400143109</v>
      </c>
      <c r="P7" s="59">
        <f t="shared" si="17"/>
        <v>0.73451224225377976</v>
      </c>
      <c r="Q7" s="59">
        <f t="shared" si="18"/>
        <v>2.8651648809298438</v>
      </c>
      <c r="R7" s="59">
        <f t="shared" si="19"/>
        <v>1.2008688169456541</v>
      </c>
      <c r="S7" s="59">
        <f t="shared" si="20"/>
        <v>1.9744281554261343</v>
      </c>
      <c r="T7" s="60"/>
      <c r="U7" s="60"/>
      <c r="W7" t="s">
        <v>78</v>
      </c>
      <c r="X7" s="4">
        <f>SQRT(X6)</f>
        <v>6.6092379965475109E-2</v>
      </c>
      <c r="Y7" s="4">
        <f t="shared" ref="Y7:AC7" si="22">SQRT(Y6)</f>
        <v>9.9108938391703136E-2</v>
      </c>
      <c r="Z7" s="4">
        <f t="shared" si="22"/>
        <v>8.3835798231311751E-2</v>
      </c>
      <c r="AA7" s="4">
        <f t="shared" si="22"/>
        <v>8.723501964265494E-2</v>
      </c>
      <c r="AB7" s="4">
        <f t="shared" si="22"/>
        <v>6.1250279443652439E-2</v>
      </c>
      <c r="AC7" s="4">
        <f t="shared" si="22"/>
        <v>4.4103478853133864E-2</v>
      </c>
      <c r="AD7" s="64" t="str">
        <f ca="1">_xlfn.FORMULATEXT(AC7)</f>
        <v>=SQRT(AC6)</v>
      </c>
    </row>
    <row r="8" spans="1:30">
      <c r="A8" s="2">
        <v>44225</v>
      </c>
      <c r="B8" s="59">
        <v>34489.42</v>
      </c>
      <c r="C8" s="59">
        <v>44498.26</v>
      </c>
      <c r="D8" s="59">
        <v>13991.48</v>
      </c>
      <c r="E8" s="59">
        <v>3232.27</v>
      </c>
      <c r="F8" s="59">
        <v>17981.34</v>
      </c>
      <c r="G8" s="59">
        <v>1378.0039999999999</v>
      </c>
      <c r="H8" s="60">
        <f t="shared" si="7"/>
        <v>-9.5064436746196912E-2</v>
      </c>
      <c r="I8" s="60">
        <f t="shared" si="8"/>
        <v>-1.5423714037774539E-2</v>
      </c>
      <c r="J8" s="60">
        <f t="shared" si="9"/>
        <v>8.7821190132429505E-2</v>
      </c>
      <c r="K8" s="60">
        <f t="shared" si="10"/>
        <v>-2.1775184461083064E-2</v>
      </c>
      <c r="L8" s="60">
        <f t="shared" si="11"/>
        <v>-1.4114438638131888E-2</v>
      </c>
      <c r="M8" s="60">
        <f t="shared" si="12"/>
        <v>-6.7501868644895824E-3</v>
      </c>
      <c r="N8" s="59">
        <f t="shared" si="15"/>
        <v>1.8513823332533512</v>
      </c>
      <c r="O8" s="59">
        <f t="shared" si="16"/>
        <v>5.81974054712932</v>
      </c>
      <c r="P8" s="59">
        <f t="shared" si="17"/>
        <v>0.59553316500695463</v>
      </c>
      <c r="Q8" s="59">
        <f t="shared" si="18"/>
        <v>2.4474841933896174</v>
      </c>
      <c r="R8" s="59">
        <f t="shared" si="19"/>
        <v>1.2872851761330211</v>
      </c>
      <c r="S8" s="59">
        <f t="shared" si="20"/>
        <v>1.9144900635753364</v>
      </c>
      <c r="T8" s="60"/>
      <c r="U8" s="60"/>
      <c r="W8" t="s">
        <v>81</v>
      </c>
      <c r="X8" s="4">
        <f>_xlfn.STDEV.S(H3:H62)</f>
        <v>6.6092379965475109E-2</v>
      </c>
      <c r="Y8" s="4">
        <f t="shared" ref="Y8:AC8" si="23">_xlfn.STDEV.S(I3:I62)</f>
        <v>9.9108938391703136E-2</v>
      </c>
      <c r="Z8" s="4">
        <f t="shared" si="23"/>
        <v>8.3835798231311751E-2</v>
      </c>
      <c r="AA8" s="4">
        <f t="shared" si="23"/>
        <v>8.723501964265494E-2</v>
      </c>
      <c r="AB8" s="4">
        <f t="shared" si="23"/>
        <v>6.1250279443652439E-2</v>
      </c>
      <c r="AC8" s="4">
        <f t="shared" si="23"/>
        <v>4.4103478853133864E-2</v>
      </c>
      <c r="AD8" s="64" t="str">
        <f ca="1">_xlfn.FORMULATEXT(AC8)</f>
        <v>=STDEV.S(M3:M62)</v>
      </c>
    </row>
    <row r="9" spans="1:30">
      <c r="A9" s="2">
        <v>44196</v>
      </c>
      <c r="B9" s="59">
        <v>38112.57</v>
      </c>
      <c r="C9" s="59">
        <v>45195.34</v>
      </c>
      <c r="D9" s="59">
        <v>12861.93</v>
      </c>
      <c r="E9" s="59">
        <v>3304.22</v>
      </c>
      <c r="F9" s="59">
        <v>18238.77</v>
      </c>
      <c r="G9" s="59">
        <v>1387.3689999999999</v>
      </c>
      <c r="H9" s="60">
        <f t="shared" si="7"/>
        <v>9.1409630446299461E-2</v>
      </c>
      <c r="I9" s="60">
        <f t="shared" si="8"/>
        <v>0.10195634486304939</v>
      </c>
      <c r="J9" s="60">
        <f t="shared" si="9"/>
        <v>8.1038851883759477E-2</v>
      </c>
      <c r="K9" s="60">
        <f t="shared" si="10"/>
        <v>8.3052536350644246E-2</v>
      </c>
      <c r="L9" s="60">
        <f t="shared" si="11"/>
        <v>-3.9154462122010347E-2</v>
      </c>
      <c r="M9" s="60">
        <f t="shared" si="12"/>
        <v>4.1132949659939522E-2</v>
      </c>
      <c r="N9" s="59">
        <f t="shared" si="15"/>
        <v>2.0458720028600563</v>
      </c>
      <c r="O9" s="59">
        <f t="shared" si="16"/>
        <v>5.9109087128192339</v>
      </c>
      <c r="P9" s="59">
        <f t="shared" si="17"/>
        <v>0.54745501412273045</v>
      </c>
      <c r="Q9" s="59">
        <f t="shared" si="18"/>
        <v>2.501964941506075</v>
      </c>
      <c r="R9" s="59">
        <f t="shared" si="19"/>
        <v>1.305714604801403</v>
      </c>
      <c r="S9" s="59">
        <f t="shared" si="20"/>
        <v>1.9275010558840546</v>
      </c>
      <c r="T9" s="60"/>
      <c r="U9" s="60"/>
    </row>
    <row r="10" spans="1:30">
      <c r="A10" s="2">
        <v>44165</v>
      </c>
      <c r="B10" s="59">
        <v>34920.5</v>
      </c>
      <c r="C10" s="59">
        <v>41013.730000000003</v>
      </c>
      <c r="D10" s="59">
        <v>11897.75</v>
      </c>
      <c r="E10" s="59">
        <v>3050.84</v>
      </c>
      <c r="F10" s="59">
        <v>18982</v>
      </c>
      <c r="G10" s="59">
        <v>1332.557</v>
      </c>
      <c r="H10" s="60">
        <f t="shared" si="7"/>
        <v>0.13258553055131683</v>
      </c>
      <c r="I10" s="60">
        <f t="shared" si="8"/>
        <v>3.1445799070199065E-2</v>
      </c>
      <c r="J10" s="60">
        <f t="shared" si="9"/>
        <v>0.19650534255185415</v>
      </c>
      <c r="K10" s="60">
        <f t="shared" si="10"/>
        <v>0.18818374778493951</v>
      </c>
      <c r="L10" s="60">
        <f t="shared" si="11"/>
        <v>0.15094670247281949</v>
      </c>
      <c r="M10" s="60">
        <f t="shared" si="12"/>
        <v>0.11304178593593006</v>
      </c>
      <c r="N10" s="59">
        <f t="shared" si="15"/>
        <v>1.8745225860096708</v>
      </c>
      <c r="O10" s="59">
        <f t="shared" si="16"/>
        <v>5.3640135023260278</v>
      </c>
      <c r="P10" s="59">
        <f t="shared" si="17"/>
        <v>0.50641566967622409</v>
      </c>
      <c r="Q10" s="59">
        <f t="shared" si="18"/>
        <v>2.3101048726006121</v>
      </c>
      <c r="R10" s="59">
        <f t="shared" si="19"/>
        <v>1.3589224837168423</v>
      </c>
      <c r="S10" s="59">
        <f t="shared" si="20"/>
        <v>1.8513495865380358</v>
      </c>
      <c r="T10" s="60"/>
      <c r="U10" s="60"/>
      <c r="W10" s="66" t="s">
        <v>83</v>
      </c>
    </row>
    <row r="11" spans="1:30">
      <c r="A11" s="2">
        <v>44134</v>
      </c>
      <c r="B11" s="59">
        <v>30832.55</v>
      </c>
      <c r="C11" s="59">
        <v>39763.339999999997</v>
      </c>
      <c r="D11" s="59">
        <v>9943.75</v>
      </c>
      <c r="E11" s="59">
        <v>2567.65</v>
      </c>
      <c r="F11" s="59">
        <v>16492.509999999998</v>
      </c>
      <c r="G11" s="59">
        <v>1197.221</v>
      </c>
      <c r="H11" s="60">
        <f t="shared" si="7"/>
        <v>1.2104530623231469E-2</v>
      </c>
      <c r="I11" s="60">
        <f t="shared" si="8"/>
        <v>-4.8577112975566994E-2</v>
      </c>
      <c r="J11" s="60">
        <f t="shared" si="9"/>
        <v>-4.9811610669056927E-2</v>
      </c>
      <c r="K11" s="60">
        <f t="shared" si="10"/>
        <v>-1.6188359707268507E-2</v>
      </c>
      <c r="L11" s="60">
        <f t="shared" si="11"/>
        <v>-3.3242827214205239E-2</v>
      </c>
      <c r="M11" s="60">
        <f t="shared" si="12"/>
        <v>-2.2793201789827466E-2</v>
      </c>
      <c r="N11" s="59">
        <f t="shared" si="15"/>
        <v>1.6550825835618754</v>
      </c>
      <c r="O11" s="59">
        <f t="shared" si="16"/>
        <v>5.2004802454587908</v>
      </c>
      <c r="P11" s="59">
        <f t="shared" si="17"/>
        <v>0.42324564017086869</v>
      </c>
      <c r="Q11" s="59">
        <f t="shared" si="18"/>
        <v>1.9442320069662657</v>
      </c>
      <c r="R11" s="59">
        <f t="shared" si="19"/>
        <v>1.1806997498643377</v>
      </c>
      <c r="S11" s="59">
        <f t="shared" si="20"/>
        <v>1.6633244231538715</v>
      </c>
      <c r="T11" s="60"/>
      <c r="U11" s="60"/>
      <c r="W11" t="s">
        <v>75</v>
      </c>
      <c r="X11" s="4">
        <f>X4*12</f>
        <v>0.18030850398932577</v>
      </c>
      <c r="Y11" s="4">
        <f t="shared" ref="Y11:AC11" si="24">Y4*12</f>
        <v>0.40957744494756543</v>
      </c>
      <c r="Z11" s="4">
        <f t="shared" si="24"/>
        <v>1.2925172524371909E-2</v>
      </c>
      <c r="AA11" s="4">
        <f t="shared" si="24"/>
        <v>0.29411719229452504</v>
      </c>
      <c r="AB11" s="4">
        <f t="shared" si="24"/>
        <v>9.1668237860463922E-2</v>
      </c>
      <c r="AC11" s="4">
        <f t="shared" si="24"/>
        <v>0.17290808259325263</v>
      </c>
      <c r="AD11" s="64" t="str">
        <f ca="1">_xlfn.FORMULATEXT(AC11)</f>
        <v>=AC4*12</v>
      </c>
    </row>
    <row r="12" spans="1:30">
      <c r="A12" s="2">
        <v>44104</v>
      </c>
      <c r="B12" s="59">
        <v>30463.8</v>
      </c>
      <c r="C12" s="59">
        <v>41793.550000000003</v>
      </c>
      <c r="D12" s="59">
        <v>10465.030000000001</v>
      </c>
      <c r="E12" s="59">
        <v>2609.9</v>
      </c>
      <c r="F12" s="59">
        <v>17059.62</v>
      </c>
      <c r="G12" s="59">
        <v>1225.146</v>
      </c>
      <c r="H12" s="60">
        <f t="shared" si="7"/>
        <v>1.7165787024840728E-2</v>
      </c>
      <c r="I12" s="60">
        <f t="shared" si="8"/>
        <v>-5.5763297096611431E-2</v>
      </c>
      <c r="J12" s="60">
        <f t="shared" si="9"/>
        <v>-0.14046057710945892</v>
      </c>
      <c r="K12" s="60">
        <f t="shared" si="10"/>
        <v>-5.7535849315513699E-2</v>
      </c>
      <c r="L12" s="60">
        <f t="shared" si="11"/>
        <v>-2.884331295908249E-2</v>
      </c>
      <c r="M12" s="60">
        <f t="shared" si="12"/>
        <v>-3.7898360774175743E-2</v>
      </c>
      <c r="N12" s="59">
        <f t="shared" si="15"/>
        <v>1.6352881876170562</v>
      </c>
      <c r="O12" s="59">
        <f t="shared" si="16"/>
        <v>5.4660028851347571</v>
      </c>
      <c r="P12" s="59">
        <f t="shared" si="17"/>
        <v>0.44543339502273754</v>
      </c>
      <c r="Q12" s="59">
        <f t="shared" si="18"/>
        <v>1.9762238291750267</v>
      </c>
      <c r="R12" s="59">
        <f t="shared" si="19"/>
        <v>1.2212991877392012</v>
      </c>
      <c r="S12" s="59">
        <f t="shared" si="20"/>
        <v>1.7021212154892646</v>
      </c>
      <c r="T12" s="60"/>
      <c r="U12" s="60"/>
      <c r="W12" t="s">
        <v>82</v>
      </c>
      <c r="X12" s="4">
        <f>N3^(1/5)-1</f>
        <v>0.16611137735526493</v>
      </c>
      <c r="Y12" s="4">
        <f t="shared" ref="Y12:AC12" si="25">O3^(1/5)-1</f>
        <v>0.42002528220033586</v>
      </c>
      <c r="Z12" s="4">
        <f t="shared" si="25"/>
        <v>-2.8694534872051203E-2</v>
      </c>
      <c r="AA12" s="4">
        <f t="shared" si="25"/>
        <v>0.2798810051080276</v>
      </c>
      <c r="AB12" s="4">
        <f t="shared" si="25"/>
        <v>7.2370157372923849E-2</v>
      </c>
      <c r="AC12" s="4">
        <f t="shared" si="25"/>
        <v>0.17380844765355397</v>
      </c>
      <c r="AD12" s="64" t="str">
        <f ca="1">_xlfn.FORMULATEXT(AC12)</f>
        <v>=S3^(1/5)-1</v>
      </c>
    </row>
    <row r="13" spans="1:30">
      <c r="A13" s="2">
        <v>44074</v>
      </c>
      <c r="B13" s="59">
        <v>29949.69</v>
      </c>
      <c r="C13" s="59">
        <v>44261.73</v>
      </c>
      <c r="D13" s="59">
        <v>12175.16</v>
      </c>
      <c r="E13" s="59">
        <v>2769.23</v>
      </c>
      <c r="F13" s="59">
        <v>17566.29</v>
      </c>
      <c r="G13" s="59">
        <v>1273.4059999999999</v>
      </c>
      <c r="H13" s="60">
        <f t="shared" si="7"/>
        <v>0.10973153852623896</v>
      </c>
      <c r="I13" s="60">
        <f t="shared" si="8"/>
        <v>8.321088748360328E-2</v>
      </c>
      <c r="J13" s="60">
        <f t="shared" si="9"/>
        <v>-3.2126614459162761E-2</v>
      </c>
      <c r="K13" s="60">
        <f t="shared" si="10"/>
        <v>3.4564820245749361E-2</v>
      </c>
      <c r="L13" s="60">
        <f t="shared" si="11"/>
        <v>-1.7931428526703264E-2</v>
      </c>
      <c r="M13" s="60">
        <f t="shared" si="12"/>
        <v>6.9081084893067191E-2</v>
      </c>
      <c r="N13" s="59">
        <f t="shared" si="15"/>
        <v>1.6076909078904362</v>
      </c>
      <c r="O13" s="59">
        <f t="shared" si="16"/>
        <v>5.7888057817786622</v>
      </c>
      <c r="P13" s="59">
        <f t="shared" si="17"/>
        <v>0.51822334515477098</v>
      </c>
      <c r="Q13" s="59">
        <f t="shared" si="18"/>
        <v>2.0968689660394495</v>
      </c>
      <c r="R13" s="59">
        <f t="shared" si="19"/>
        <v>1.257571722499754</v>
      </c>
      <c r="S13" s="59">
        <f t="shared" si="20"/>
        <v>1.7691698528431081</v>
      </c>
      <c r="T13" s="60"/>
      <c r="U13" s="60"/>
      <c r="W13" t="s">
        <v>76</v>
      </c>
      <c r="X13" s="67">
        <f>X6*12</f>
        <v>5.2418432274008817E-2</v>
      </c>
      <c r="Y13" s="67">
        <f t="shared" ref="Y13:AC13" si="26">Y6*12</f>
        <v>0.11787098002956489</v>
      </c>
      <c r="Z13" s="67">
        <f t="shared" si="26"/>
        <v>8.4341292780974575E-2</v>
      </c>
      <c r="AA13" s="67">
        <f t="shared" si="26"/>
        <v>9.1319383824652725E-2</v>
      </c>
      <c r="AB13" s="67">
        <f t="shared" si="26"/>
        <v>4.5019160783106145E-2</v>
      </c>
      <c r="AC13" s="67">
        <f t="shared" si="26"/>
        <v>2.3341402163385913E-2</v>
      </c>
      <c r="AD13" s="64" t="str">
        <f ca="1">_xlfn.FORMULATEXT(AC13)</f>
        <v>=AC6*12</v>
      </c>
    </row>
    <row r="14" spans="1:30">
      <c r="A14" s="2">
        <v>44043</v>
      </c>
      <c r="B14" s="59">
        <v>26988.23</v>
      </c>
      <c r="C14" s="59">
        <v>40861.599999999999</v>
      </c>
      <c r="D14" s="59">
        <v>12579.29</v>
      </c>
      <c r="E14" s="59">
        <v>2676.71</v>
      </c>
      <c r="F14" s="59">
        <v>17887.03</v>
      </c>
      <c r="G14" s="59">
        <v>1191.1220000000001</v>
      </c>
      <c r="H14" s="60">
        <f t="shared" si="7"/>
        <v>3.9950754196778959E-2</v>
      </c>
      <c r="I14" s="60">
        <f t="shared" si="8"/>
        <v>7.4366606017900239E-2</v>
      </c>
      <c r="J14" s="60">
        <f t="shared" si="9"/>
        <v>-5.9033637331992739E-2</v>
      </c>
      <c r="K14" s="60">
        <f t="shared" si="10"/>
        <v>4.7578606260322287E-2</v>
      </c>
      <c r="L14" s="60">
        <f t="shared" si="11"/>
        <v>0.18830089931247795</v>
      </c>
      <c r="M14" s="60">
        <f t="shared" si="12"/>
        <v>5.5454884589721809E-2</v>
      </c>
      <c r="N14" s="59">
        <f t="shared" si="15"/>
        <v>1.4487205707657045</v>
      </c>
      <c r="O14" s="59">
        <f t="shared" si="16"/>
        <v>5.3441170585227233</v>
      </c>
      <c r="P14" s="59">
        <f t="shared" si="17"/>
        <v>0.53542472899509819</v>
      </c>
      <c r="Q14" s="59">
        <f t="shared" si="18"/>
        <v>2.0268125544239575</v>
      </c>
      <c r="R14" s="59">
        <f t="shared" si="19"/>
        <v>1.280533517749324</v>
      </c>
      <c r="S14" s="59">
        <f t="shared" si="20"/>
        <v>1.6548509536300195</v>
      </c>
      <c r="T14" s="60"/>
      <c r="U14" s="60"/>
      <c r="W14" t="s">
        <v>77</v>
      </c>
      <c r="X14" s="4">
        <f>X7*SQRT(12)</f>
        <v>0.22895072018670048</v>
      </c>
      <c r="Y14" s="4">
        <f t="shared" ref="Y14:AC14" si="27">Y7*SQRT(12)</f>
        <v>0.34332343355728701</v>
      </c>
      <c r="Z14" s="4">
        <f t="shared" si="27"/>
        <v>0.29041572405944993</v>
      </c>
      <c r="AA14" s="4">
        <f t="shared" si="27"/>
        <v>0.30219097244069471</v>
      </c>
      <c r="AB14" s="4">
        <f t="shared" si="27"/>
        <v>0.21217719194839521</v>
      </c>
      <c r="AC14" s="4">
        <f t="shared" si="27"/>
        <v>0.15277893232833481</v>
      </c>
      <c r="AD14" s="64" t="str">
        <f ca="1">_xlfn.FORMULATEXT(AC14)</f>
        <v>=AC7*SQRT(12)</v>
      </c>
    </row>
    <row r="15" spans="1:30">
      <c r="A15" s="2">
        <v>44012</v>
      </c>
      <c r="B15" s="59">
        <v>25951.45</v>
      </c>
      <c r="C15" s="59">
        <v>38033.199999999997</v>
      </c>
      <c r="D15" s="59">
        <v>13368.48</v>
      </c>
      <c r="E15" s="59">
        <v>2555.14</v>
      </c>
      <c r="F15" s="59">
        <v>15052.61</v>
      </c>
      <c r="G15" s="59">
        <v>1128.539</v>
      </c>
      <c r="H15" s="60">
        <f t="shared" si="7"/>
        <v>-5.6417619680101616E-2</v>
      </c>
      <c r="I15" s="60">
        <f t="shared" si="8"/>
        <v>8.4125693270406199E-2</v>
      </c>
      <c r="J15" s="60">
        <f t="shared" si="9"/>
        <v>-1.6494895418051936E-2</v>
      </c>
      <c r="K15" s="60">
        <f t="shared" si="10"/>
        <v>-8.7212234541942379E-3</v>
      </c>
      <c r="L15" s="60">
        <f t="shared" si="11"/>
        <v>-0.1437548457632315</v>
      </c>
      <c r="M15" s="60">
        <f t="shared" si="12"/>
        <v>1.9867986560077489E-2</v>
      </c>
      <c r="N15" s="59">
        <f t="shared" si="15"/>
        <v>1.3930665129279558</v>
      </c>
      <c r="O15" s="59">
        <f t="shared" si="16"/>
        <v>4.9742025008860749</v>
      </c>
      <c r="P15" s="59">
        <f t="shared" si="17"/>
        <v>0.56901580145432606</v>
      </c>
      <c r="Q15" s="59">
        <f t="shared" si="18"/>
        <v>1.9347593987809029</v>
      </c>
      <c r="R15" s="59">
        <f t="shared" si="19"/>
        <v>1.077617225140711</v>
      </c>
      <c r="S15" s="59">
        <f t="shared" si="20"/>
        <v>1.5679030698439527</v>
      </c>
      <c r="T15" s="60"/>
      <c r="U15" s="60"/>
    </row>
    <row r="16" spans="1:30">
      <c r="A16" s="2">
        <v>43980</v>
      </c>
      <c r="B16" s="59">
        <v>27503.11</v>
      </c>
      <c r="C16" s="59">
        <v>35081.910000000003</v>
      </c>
      <c r="D16" s="59">
        <v>13592.69</v>
      </c>
      <c r="E16" s="59">
        <v>2577.62</v>
      </c>
      <c r="F16" s="59">
        <v>17579.79</v>
      </c>
      <c r="G16" s="59">
        <v>1106.5540000000001</v>
      </c>
      <c r="H16" s="60">
        <f t="shared" si="7"/>
        <v>2.1904934945456978E-2</v>
      </c>
      <c r="I16" s="60">
        <f t="shared" si="8"/>
        <v>-2.8610550282881508E-4</v>
      </c>
      <c r="J16" s="60">
        <f t="shared" si="9"/>
        <v>-2.2241813287684487E-3</v>
      </c>
      <c r="K16" s="60">
        <f t="shared" si="10"/>
        <v>2.9103472962561661E-3</v>
      </c>
      <c r="L16" s="60">
        <f t="shared" si="11"/>
        <v>5.8043269555347887E-3</v>
      </c>
      <c r="M16" s="60">
        <f t="shared" si="12"/>
        <v>4.8940919970614116E-2</v>
      </c>
      <c r="N16" s="59">
        <f t="shared" si="15"/>
        <v>1.4763591838750432</v>
      </c>
      <c r="O16" s="59">
        <f t="shared" si="16"/>
        <v>4.5882156762476001</v>
      </c>
      <c r="P16" s="59">
        <f t="shared" si="17"/>
        <v>0.57855907285422159</v>
      </c>
      <c r="Q16" s="59">
        <f t="shared" si="18"/>
        <v>1.9517813198046412</v>
      </c>
      <c r="R16" s="59">
        <f t="shared" si="19"/>
        <v>1.2585381882847173</v>
      </c>
      <c r="S16" s="59">
        <f t="shared" si="20"/>
        <v>1.5373588449739932</v>
      </c>
      <c r="T16" s="60"/>
      <c r="U16" s="60"/>
    </row>
    <row r="17" spans="1:21">
      <c r="A17" s="2">
        <v>43951</v>
      </c>
      <c r="B17" s="59">
        <v>26913.57</v>
      </c>
      <c r="C17" s="59">
        <v>35091.949999999997</v>
      </c>
      <c r="D17" s="59">
        <v>13622.99</v>
      </c>
      <c r="E17" s="59">
        <v>2570.14</v>
      </c>
      <c r="F17" s="59">
        <v>17478.34</v>
      </c>
      <c r="G17" s="59">
        <v>1054.925</v>
      </c>
      <c r="H17" s="60">
        <f t="shared" si="7"/>
        <v>0.16717334323268029</v>
      </c>
      <c r="I17" s="60">
        <f t="shared" si="8"/>
        <v>0.1181096616958317</v>
      </c>
      <c r="J17" s="60">
        <f t="shared" si="9"/>
        <v>0.22386076563448909</v>
      </c>
      <c r="K17" s="60">
        <f t="shared" si="10"/>
        <v>0.13282909757667105</v>
      </c>
      <c r="L17" s="60">
        <f t="shared" si="11"/>
        <v>0.17524436713333502</v>
      </c>
      <c r="M17" s="60">
        <f t="shared" si="12"/>
        <v>0.12890677670455641</v>
      </c>
      <c r="N17" s="59">
        <f t="shared" si="15"/>
        <v>1.4447128430335276</v>
      </c>
      <c r="O17" s="59">
        <f t="shared" si="16"/>
        <v>4.5895287656828527</v>
      </c>
      <c r="P17" s="59">
        <f t="shared" si="17"/>
        <v>0.57984876164337829</v>
      </c>
      <c r="Q17" s="59">
        <f t="shared" si="18"/>
        <v>1.9461174421686287</v>
      </c>
      <c r="R17" s="59">
        <f t="shared" si="19"/>
        <v>1.2512753768858618</v>
      </c>
      <c r="S17" s="59">
        <f t="shared" si="20"/>
        <v>1.4656295847597041</v>
      </c>
      <c r="T17" s="60"/>
      <c r="U17" s="60"/>
    </row>
    <row r="18" spans="1:21">
      <c r="A18" s="61">
        <v>43921</v>
      </c>
      <c r="B18" s="62">
        <v>23058.76</v>
      </c>
      <c r="C18" s="62">
        <v>31385.07</v>
      </c>
      <c r="D18" s="62">
        <v>11131.16</v>
      </c>
      <c r="E18" s="62">
        <v>2268.7800000000002</v>
      </c>
      <c r="F18" s="62">
        <v>14872.09</v>
      </c>
      <c r="G18" s="62">
        <v>934.46600000000001</v>
      </c>
      <c r="H18" s="63">
        <f t="shared" si="7"/>
        <v>-0.16180016910300532</v>
      </c>
      <c r="I18" s="63">
        <f t="shared" si="8"/>
        <v>1.7532250691375761E-2</v>
      </c>
      <c r="J18" s="63">
        <f t="shared" si="9"/>
        <v>-0.26185843747803383</v>
      </c>
      <c r="K18" s="63">
        <f t="shared" si="10"/>
        <v>-0.25007932940212074</v>
      </c>
      <c r="L18" s="63">
        <f t="shared" si="11"/>
        <v>-2.333872709075957E-2</v>
      </c>
      <c r="M18" s="63">
        <f t="shared" si="12"/>
        <v>-0.13079883841850792</v>
      </c>
      <c r="N18" s="62">
        <f t="shared" si="15"/>
        <v>1.2377877299974618</v>
      </c>
      <c r="O18" s="62">
        <f t="shared" si="16"/>
        <v>4.1047214981775006</v>
      </c>
      <c r="P18" s="62">
        <f t="shared" si="17"/>
        <v>0.47378654331055864</v>
      </c>
      <c r="Q18" s="62">
        <f t="shared" si="18"/>
        <v>1.7179267784802936</v>
      </c>
      <c r="R18" s="62">
        <f t="shared" si="19"/>
        <v>1.064693787844295</v>
      </c>
      <c r="S18" s="62">
        <f t="shared" si="20"/>
        <v>1.2982733517094216</v>
      </c>
      <c r="T18" s="63"/>
      <c r="U18" s="63"/>
    </row>
    <row r="19" spans="1:21">
      <c r="A19" s="61">
        <v>43889</v>
      </c>
      <c r="B19" s="62">
        <v>27509.86</v>
      </c>
      <c r="C19" s="62">
        <v>30844.3</v>
      </c>
      <c r="D19" s="62">
        <v>15079.98</v>
      </c>
      <c r="E19" s="62">
        <v>3025.36</v>
      </c>
      <c r="F19" s="62">
        <v>15227.48</v>
      </c>
      <c r="G19" s="62">
        <v>1075.086</v>
      </c>
      <c r="H19" s="63">
        <f t="shared" si="7"/>
        <v>-7.1115878799420384E-2</v>
      </c>
      <c r="I19" s="63">
        <f t="shared" si="8"/>
        <v>6.9373009723211698E-2</v>
      </c>
      <c r="J19" s="63">
        <f t="shared" si="9"/>
        <v>-0.15991028632167226</v>
      </c>
      <c r="K19" s="63">
        <f t="shared" si="10"/>
        <v>-0.13189096126255373</v>
      </c>
      <c r="L19" s="63">
        <f t="shared" si="11"/>
        <v>-0.1025782014765414</v>
      </c>
      <c r="M19" s="63">
        <f t="shared" si="12"/>
        <v>-8.3435639310048493E-2</v>
      </c>
      <c r="N19" s="62">
        <f t="shared" si="15"/>
        <v>1.4767215219703045</v>
      </c>
      <c r="O19" s="62">
        <f t="shared" si="16"/>
        <v>4.033996460936244</v>
      </c>
      <c r="P19" s="62">
        <f t="shared" si="17"/>
        <v>0.64186406424778353</v>
      </c>
      <c r="Q19" s="62">
        <f t="shared" si="18"/>
        <v>2.2908113428993295</v>
      </c>
      <c r="R19" s="62">
        <f t="shared" si="19"/>
        <v>1.0901361786086048</v>
      </c>
      <c r="S19" s="62">
        <f t="shared" si="20"/>
        <v>1.4936396879029041</v>
      </c>
      <c r="T19" s="63"/>
      <c r="U19" s="63"/>
    </row>
    <row r="20" spans="1:21">
      <c r="A20" s="61">
        <v>43861</v>
      </c>
      <c r="B20" s="62">
        <v>29616.03</v>
      </c>
      <c r="C20" s="62">
        <v>28843.35</v>
      </c>
      <c r="D20" s="62">
        <v>17950.439999999999</v>
      </c>
      <c r="E20" s="62">
        <v>3485</v>
      </c>
      <c r="F20" s="62">
        <v>16968.03</v>
      </c>
      <c r="G20" s="62">
        <v>1172.952</v>
      </c>
      <c r="H20" s="63">
        <f t="shared" si="7"/>
        <v>-3.5145355191969041E-2</v>
      </c>
      <c r="I20" s="63">
        <f t="shared" si="8"/>
        <v>6.650813876011008E-2</v>
      </c>
      <c r="J20" s="63">
        <f t="shared" si="9"/>
        <v>-0.10977384842523108</v>
      </c>
      <c r="K20" s="63">
        <f t="shared" si="10"/>
        <v>-6.786030475752336E-2</v>
      </c>
      <c r="L20" s="63">
        <f t="shared" si="11"/>
        <v>-3.9771216049962699E-2</v>
      </c>
      <c r="M20" s="63">
        <f t="shared" si="12"/>
        <v>-3.0318252403913615E-3</v>
      </c>
      <c r="N20" s="62">
        <f t="shared" si="15"/>
        <v>1.5897801332437966</v>
      </c>
      <c r="O20" s="62">
        <f t="shared" si="16"/>
        <v>3.7723006137777615</v>
      </c>
      <c r="P20" s="62">
        <f t="shared" si="17"/>
        <v>0.76404228476668945</v>
      </c>
      <c r="Q20" s="62">
        <f t="shared" si="18"/>
        <v>2.6388520804149467</v>
      </c>
      <c r="R20" s="62">
        <f t="shared" si="19"/>
        <v>1.2147422543136595</v>
      </c>
      <c r="S20" s="62">
        <f t="shared" si="20"/>
        <v>1.6296069888409739</v>
      </c>
      <c r="T20" s="63"/>
      <c r="U20" s="63"/>
    </row>
    <row r="21" spans="1:21">
      <c r="A21" s="2">
        <v>43830</v>
      </c>
      <c r="B21" s="59">
        <v>30694.81</v>
      </c>
      <c r="C21" s="59">
        <v>27044.66</v>
      </c>
      <c r="D21" s="59">
        <v>20163.91</v>
      </c>
      <c r="E21" s="59">
        <v>3738.71</v>
      </c>
      <c r="F21" s="59">
        <v>17670.82</v>
      </c>
      <c r="G21" s="59">
        <v>1176.519</v>
      </c>
      <c r="H21" s="60">
        <f t="shared" si="7"/>
        <v>2.9146535682553543E-2</v>
      </c>
      <c r="I21" s="60">
        <f t="shared" si="8"/>
        <v>2.8316805405945944E-2</v>
      </c>
      <c r="J21" s="60">
        <f t="shared" si="9"/>
        <v>2.4218372214930506E-2</v>
      </c>
      <c r="K21" s="60">
        <f t="shared" si="10"/>
        <v>6.2773602283193286E-2</v>
      </c>
      <c r="L21" s="60">
        <f t="shared" si="11"/>
        <v>1.7133325198179339E-2</v>
      </c>
      <c r="M21" s="60">
        <f t="shared" si="12"/>
        <v>3.0047303490897681E-2</v>
      </c>
      <c r="N21" s="59">
        <f t="shared" si="15"/>
        <v>1.6476887392298369</v>
      </c>
      <c r="O21" s="59">
        <f t="shared" si="16"/>
        <v>3.537057502592829</v>
      </c>
      <c r="P21" s="59">
        <f t="shared" si="17"/>
        <v>0.8582563918338435</v>
      </c>
      <c r="Q21" s="59">
        <f t="shared" si="18"/>
        <v>2.83096202627494</v>
      </c>
      <c r="R21" s="59">
        <f t="shared" si="19"/>
        <v>1.2650550312776971</v>
      </c>
      <c r="S21" s="59">
        <f t="shared" si="20"/>
        <v>1.6345626972836005</v>
      </c>
      <c r="T21" s="60"/>
      <c r="U21" s="60"/>
    </row>
    <row r="22" spans="1:21">
      <c r="A22" s="2">
        <v>43798</v>
      </c>
      <c r="B22" s="59">
        <v>29825.5</v>
      </c>
      <c r="C22" s="59">
        <v>26299.93</v>
      </c>
      <c r="D22" s="59">
        <v>19687.12</v>
      </c>
      <c r="E22" s="59">
        <v>3517.88</v>
      </c>
      <c r="F22" s="59">
        <v>17373.16</v>
      </c>
      <c r="G22" s="59">
        <v>1142.1990000000001</v>
      </c>
      <c r="H22" s="60">
        <f t="shared" si="7"/>
        <v>1.5260133709134927E-2</v>
      </c>
      <c r="I22" s="60">
        <f t="shared" si="8"/>
        <v>9.4812241282274279E-2</v>
      </c>
      <c r="J22" s="60">
        <f t="shared" si="9"/>
        <v>2.0683133400870357E-2</v>
      </c>
      <c r="K22" s="60">
        <f t="shared" si="10"/>
        <v>6.5556043556619148E-2</v>
      </c>
      <c r="L22" s="60">
        <f t="shared" si="11"/>
        <v>1.3701443663738821E-2</v>
      </c>
      <c r="M22" s="60">
        <f t="shared" si="12"/>
        <v>3.5731028885694904E-2</v>
      </c>
      <c r="N22" s="59">
        <f t="shared" si="15"/>
        <v>1.6010244237348106</v>
      </c>
      <c r="O22" s="59">
        <f t="shared" si="16"/>
        <v>3.4396573935174715</v>
      </c>
      <c r="P22" s="59">
        <f t="shared" si="17"/>
        <v>0.83796230873872646</v>
      </c>
      <c r="Q22" s="59">
        <f t="shared" si="18"/>
        <v>2.6637489115208415</v>
      </c>
      <c r="R22" s="59">
        <f t="shared" si="19"/>
        <v>1.2437455345701238</v>
      </c>
      <c r="S22" s="59">
        <f t="shared" si="20"/>
        <v>1.586881196372206</v>
      </c>
      <c r="T22" s="60"/>
      <c r="U22" s="60"/>
    </row>
    <row r="23" spans="1:21">
      <c r="A23" s="2">
        <v>43769</v>
      </c>
      <c r="B23" s="59">
        <v>29377.200000000001</v>
      </c>
      <c r="C23" s="59">
        <v>24022.32</v>
      </c>
      <c r="D23" s="59">
        <v>19288.18</v>
      </c>
      <c r="E23" s="59">
        <v>3301.45</v>
      </c>
      <c r="F23" s="59">
        <v>17138.34</v>
      </c>
      <c r="G23" s="59">
        <v>1102.7950000000001</v>
      </c>
      <c r="H23" s="60">
        <f t="shared" si="7"/>
        <v>-4.3655212982787628E-2</v>
      </c>
      <c r="I23" s="60">
        <f t="shared" si="8"/>
        <v>7.3947224302303383E-2</v>
      </c>
      <c r="J23" s="60">
        <f t="shared" si="9"/>
        <v>-4.3053270595893145E-2</v>
      </c>
      <c r="K23" s="60">
        <f t="shared" si="10"/>
        <v>7.1993324090098731E-2</v>
      </c>
      <c r="L23" s="60">
        <f t="shared" si="11"/>
        <v>6.7909815814447327E-2</v>
      </c>
      <c r="M23" s="60">
        <f t="shared" si="12"/>
        <v>2.0942941547326344E-2</v>
      </c>
      <c r="N23" s="59">
        <f t="shared" si="15"/>
        <v>1.5769598062376919</v>
      </c>
      <c r="O23" s="59">
        <f t="shared" si="16"/>
        <v>3.1417783468413267</v>
      </c>
      <c r="P23" s="59">
        <f t="shared" si="17"/>
        <v>0.82098183198802721</v>
      </c>
      <c r="Q23" s="59">
        <f t="shared" si="18"/>
        <v>2.4998674894938091</v>
      </c>
      <c r="R23" s="59">
        <f t="shared" si="19"/>
        <v>1.2269347571164102</v>
      </c>
      <c r="S23" s="59">
        <f t="shared" si="20"/>
        <v>1.5321363868759184</v>
      </c>
      <c r="T23" s="60"/>
      <c r="U23" s="60"/>
    </row>
    <row r="24" spans="1:21">
      <c r="A24" s="2">
        <v>43738</v>
      </c>
      <c r="B24" s="59">
        <v>30718.21</v>
      </c>
      <c r="C24" s="59">
        <v>22368.25</v>
      </c>
      <c r="D24" s="59">
        <v>20155.96</v>
      </c>
      <c r="E24" s="59">
        <v>3079.73</v>
      </c>
      <c r="F24" s="59">
        <v>16048.49</v>
      </c>
      <c r="G24" s="59">
        <v>1080.173</v>
      </c>
      <c r="H24" s="60">
        <f t="shared" si="7"/>
        <v>-8.4300259701855729E-2</v>
      </c>
      <c r="I24" s="60">
        <f t="shared" si="8"/>
        <v>-8.8952779868557874E-2</v>
      </c>
      <c r="J24" s="60">
        <f t="shared" si="9"/>
        <v>3.1104044722870983E-2</v>
      </c>
      <c r="K24" s="60">
        <f t="shared" si="10"/>
        <v>6.7127512127512112E-2</v>
      </c>
      <c r="L24" s="60">
        <f t="shared" si="11"/>
        <v>1.0688485317187579E-2</v>
      </c>
      <c r="M24" s="60">
        <f t="shared" si="12"/>
        <v>1.9838343745662845E-2</v>
      </c>
      <c r="N24" s="59">
        <f t="shared" si="15"/>
        <v>1.6489448446267421</v>
      </c>
      <c r="O24" s="59">
        <f t="shared" si="16"/>
        <v>2.9254494780992641</v>
      </c>
      <c r="P24" s="59">
        <f t="shared" si="17"/>
        <v>0.85791800814163888</v>
      </c>
      <c r="Q24" s="59">
        <f t="shared" si="18"/>
        <v>2.3319804641653725</v>
      </c>
      <c r="R24" s="59">
        <f t="shared" si="19"/>
        <v>1.1489123322465966</v>
      </c>
      <c r="S24" s="59">
        <f t="shared" si="20"/>
        <v>1.5007071644511638</v>
      </c>
      <c r="T24" s="60"/>
      <c r="U24" s="60"/>
    </row>
    <row r="25" spans="1:21">
      <c r="A25" s="2">
        <v>43707</v>
      </c>
      <c r="B25" s="59">
        <v>33546.160000000003</v>
      </c>
      <c r="C25" s="59">
        <v>24552.240000000002</v>
      </c>
      <c r="D25" s="59">
        <v>19547.939999999999</v>
      </c>
      <c r="E25" s="59">
        <v>2886</v>
      </c>
      <c r="F25" s="59">
        <v>15878.77</v>
      </c>
      <c r="G25" s="59">
        <v>1059.1610000000001</v>
      </c>
      <c r="H25" s="60">
        <f t="shared" si="7"/>
        <v>2.360417653899205E-2</v>
      </c>
      <c r="I25" s="60">
        <f t="shared" si="8"/>
        <v>-9.0529104488116463E-2</v>
      </c>
      <c r="J25" s="60">
        <f t="shared" si="9"/>
        <v>-6.7568128361938151E-2</v>
      </c>
      <c r="K25" s="60">
        <f t="shared" si="10"/>
        <v>-0.10332292491960671</v>
      </c>
      <c r="L25" s="60">
        <f t="shared" si="11"/>
        <v>-7.609161133260256E-2</v>
      </c>
      <c r="M25" s="60">
        <f t="shared" si="12"/>
        <v>-1.8293666315073231E-2</v>
      </c>
      <c r="N25" s="59">
        <f t="shared" si="15"/>
        <v>1.8007484026257987</v>
      </c>
      <c r="O25" s="59">
        <f t="shared" si="16"/>
        <v>3.2110843581490678</v>
      </c>
      <c r="P25" s="59">
        <f t="shared" si="17"/>
        <v>0.83203825310589374</v>
      </c>
      <c r="Q25" s="59">
        <f t="shared" si="18"/>
        <v>2.1852875477984322</v>
      </c>
      <c r="R25" s="59">
        <f t="shared" si="19"/>
        <v>1.1367620675781518</v>
      </c>
      <c r="S25" s="59">
        <f t="shared" si="20"/>
        <v>1.4715147490330336</v>
      </c>
      <c r="T25" s="60"/>
      <c r="U25" s="60"/>
    </row>
    <row r="26" spans="1:21">
      <c r="A26" s="2">
        <v>43677</v>
      </c>
      <c r="B26" s="59">
        <v>32772.589999999997</v>
      </c>
      <c r="C26" s="59">
        <v>26996.18</v>
      </c>
      <c r="D26" s="59">
        <v>20964.47</v>
      </c>
      <c r="E26" s="59">
        <v>3218.55</v>
      </c>
      <c r="F26" s="59">
        <v>17186.52</v>
      </c>
      <c r="G26" s="59">
        <v>1078.8979999999999</v>
      </c>
      <c r="H26" s="60">
        <f t="shared" si="7"/>
        <v>0.12954790634833624</v>
      </c>
      <c r="I26" s="60">
        <f t="shared" si="8"/>
        <v>-0.12068512881179938</v>
      </c>
      <c r="J26" s="60">
        <f t="shared" si="9"/>
        <v>-2.9623050055405109E-2</v>
      </c>
      <c r="K26" s="60">
        <f t="shared" si="10"/>
        <v>5.7929665287232535E-2</v>
      </c>
      <c r="L26" s="60">
        <f t="shared" si="11"/>
        <v>-0.10341647147201982</v>
      </c>
      <c r="M26" s="60">
        <f t="shared" si="12"/>
        <v>1.4133412040283178E-2</v>
      </c>
      <c r="N26" s="59">
        <f t="shared" si="15"/>
        <v>1.7592233833145199</v>
      </c>
      <c r="O26" s="59">
        <f t="shared" si="16"/>
        <v>3.5307170069931177</v>
      </c>
      <c r="P26" s="59">
        <f t="shared" si="17"/>
        <v>0.8923314168189036</v>
      </c>
      <c r="Q26" s="59">
        <f t="shared" si="18"/>
        <v>2.4370953697043118</v>
      </c>
      <c r="R26" s="59">
        <f t="shared" si="19"/>
        <v>1.2303839661178579</v>
      </c>
      <c r="S26" s="59">
        <f t="shared" si="20"/>
        <v>1.4989357800204517</v>
      </c>
      <c r="T26" s="60"/>
      <c r="U26" s="60"/>
    </row>
    <row r="27" spans="1:21">
      <c r="A27" s="2">
        <v>43644</v>
      </c>
      <c r="B27" s="59">
        <v>29013.9</v>
      </c>
      <c r="C27" s="59">
        <v>30701.38</v>
      </c>
      <c r="D27" s="59">
        <v>21604.46</v>
      </c>
      <c r="E27" s="59">
        <v>3042.31</v>
      </c>
      <c r="F27" s="59">
        <v>19168.900000000001</v>
      </c>
      <c r="G27" s="59">
        <v>1063.8620000000001</v>
      </c>
      <c r="H27" s="60">
        <f t="shared" si="7"/>
        <v>0.10215626634635888</v>
      </c>
      <c r="I27" s="60">
        <f t="shared" si="8"/>
        <v>7.0030524124095717E-2</v>
      </c>
      <c r="J27" s="60">
        <f t="shared" si="9"/>
        <v>8.2803320312304196E-2</v>
      </c>
      <c r="K27" s="60">
        <f t="shared" si="10"/>
        <v>9.6090935293269952E-2</v>
      </c>
      <c r="L27" s="60">
        <f t="shared" si="11"/>
        <v>4.3352505196651014E-2</v>
      </c>
      <c r="M27" s="60">
        <f t="shared" si="12"/>
        <v>7.0967871829589413E-2</v>
      </c>
      <c r="N27" s="59">
        <f t="shared" si="15"/>
        <v>1.5574579647549724</v>
      </c>
      <c r="O27" s="59">
        <f t="shared" si="16"/>
        <v>4.0153045543539259</v>
      </c>
      <c r="P27" s="59">
        <f t="shared" si="17"/>
        <v>0.91957194250116159</v>
      </c>
      <c r="Q27" s="59">
        <f t="shared" si="18"/>
        <v>2.3036459319274591</v>
      </c>
      <c r="R27" s="59">
        <f t="shared" si="19"/>
        <v>1.3723026655842259</v>
      </c>
      <c r="S27" s="59">
        <f t="shared" si="20"/>
        <v>1.4780459476281522</v>
      </c>
      <c r="T27" s="60"/>
      <c r="U27" s="60"/>
    </row>
    <row r="28" spans="1:21">
      <c r="A28" s="2">
        <v>43616</v>
      </c>
      <c r="B28" s="59">
        <v>26324.67</v>
      </c>
      <c r="C28" s="59">
        <v>28692.06</v>
      </c>
      <c r="D28" s="59">
        <v>19952.34</v>
      </c>
      <c r="E28" s="59">
        <v>2775.6</v>
      </c>
      <c r="F28" s="59">
        <v>18372.41</v>
      </c>
      <c r="G28" s="59">
        <v>993.36500000000001</v>
      </c>
      <c r="H28" s="60">
        <f t="shared" si="7"/>
        <v>-1.6338513828604184E-2</v>
      </c>
      <c r="I28" s="60">
        <f t="shared" si="8"/>
        <v>-7.356837197708388E-2</v>
      </c>
      <c r="J28" s="60">
        <f t="shared" si="9"/>
        <v>-0.10844266104239653</v>
      </c>
      <c r="K28" s="60">
        <f t="shared" si="10"/>
        <v>-0.13015136795261528</v>
      </c>
      <c r="L28" s="60">
        <f t="shared" si="11"/>
        <v>3.1464813529785696E-2</v>
      </c>
      <c r="M28" s="60">
        <f t="shared" si="12"/>
        <v>-6.5245068932841876E-2</v>
      </c>
      <c r="N28" s="59">
        <f t="shared" si="15"/>
        <v>1.413100857211415</v>
      </c>
      <c r="O28" s="59">
        <f t="shared" si="16"/>
        <v>3.752514030046731</v>
      </c>
      <c r="P28" s="59">
        <f t="shared" si="17"/>
        <v>0.84925112922255996</v>
      </c>
      <c r="Q28" s="59">
        <f t="shared" si="18"/>
        <v>2.1016923484647703</v>
      </c>
      <c r="R28" s="59">
        <f t="shared" si="19"/>
        <v>1.31528190017196</v>
      </c>
      <c r="S28" s="59">
        <f t="shared" si="20"/>
        <v>1.3801029764815731</v>
      </c>
      <c r="T28" s="60"/>
      <c r="U28" s="60"/>
    </row>
    <row r="29" spans="1:21">
      <c r="A29" s="2">
        <v>43585</v>
      </c>
      <c r="B29" s="59">
        <v>26761.919999999998</v>
      </c>
      <c r="C29" s="59">
        <v>30970.51</v>
      </c>
      <c r="D29" s="59">
        <v>22379.200000000001</v>
      </c>
      <c r="E29" s="59">
        <v>3190.9</v>
      </c>
      <c r="F29" s="59">
        <v>17811.96</v>
      </c>
      <c r="G29" s="59">
        <v>1062.701</v>
      </c>
      <c r="H29" s="60">
        <f t="shared" si="7"/>
        <v>4.4928710987831799E-2</v>
      </c>
      <c r="I29" s="60">
        <f t="shared" si="8"/>
        <v>3.920806736990734E-2</v>
      </c>
      <c r="J29" s="60">
        <f t="shared" si="9"/>
        <v>-6.4357560947888581E-3</v>
      </c>
      <c r="K29" s="60">
        <f t="shared" si="10"/>
        <v>0.10837472645802215</v>
      </c>
      <c r="L29" s="60">
        <f t="shared" si="11"/>
        <v>-4.3795365736210012E-2</v>
      </c>
      <c r="M29" s="60">
        <f t="shared" si="12"/>
        <v>4.042447163776397E-2</v>
      </c>
      <c r="N29" s="59">
        <f t="shared" si="15"/>
        <v>1.4365723138266617</v>
      </c>
      <c r="O29" s="59">
        <f t="shared" si="16"/>
        <v>4.0505029367951471</v>
      </c>
      <c r="P29" s="59">
        <f t="shared" si="17"/>
        <v>0.9525479653563198</v>
      </c>
      <c r="Q29" s="59">
        <f t="shared" si="18"/>
        <v>2.41615870972627</v>
      </c>
      <c r="R29" s="59">
        <f t="shared" si="19"/>
        <v>1.2751592520843451</v>
      </c>
      <c r="S29" s="59">
        <f t="shared" si="20"/>
        <v>1.4764329458053629</v>
      </c>
      <c r="T29" s="60"/>
      <c r="U29" s="60"/>
    </row>
    <row r="30" spans="1:21">
      <c r="A30" s="2">
        <v>43553</v>
      </c>
      <c r="B30" s="59">
        <v>25611.24</v>
      </c>
      <c r="C30" s="59">
        <v>29802.03</v>
      </c>
      <c r="D30" s="59">
        <v>22524.16</v>
      </c>
      <c r="E30" s="59">
        <v>2878.9</v>
      </c>
      <c r="F30" s="59">
        <v>18627.77</v>
      </c>
      <c r="G30" s="59">
        <v>1021.4109999999999</v>
      </c>
      <c r="H30" s="60">
        <f t="shared" si="7"/>
        <v>5.8069985400084789E-2</v>
      </c>
      <c r="I30" s="60">
        <f t="shared" si="8"/>
        <v>-4.3005938708519098E-3</v>
      </c>
      <c r="J30" s="60">
        <f t="shared" si="9"/>
        <v>2.2396423181235248E-2</v>
      </c>
      <c r="K30" s="60">
        <f t="shared" si="10"/>
        <v>-5.1239462427250415E-2</v>
      </c>
      <c r="L30" s="60">
        <f t="shared" si="11"/>
        <v>-2.0300046019328111E-2</v>
      </c>
      <c r="M30" s="60">
        <f t="shared" si="12"/>
        <v>1.6233291380416626E-2</v>
      </c>
      <c r="N30" s="59">
        <f t="shared" si="15"/>
        <v>1.3748041361296184</v>
      </c>
      <c r="O30" s="59">
        <f t="shared" si="16"/>
        <v>3.8976823448324573</v>
      </c>
      <c r="P30" s="59">
        <f t="shared" si="17"/>
        <v>0.95871804083078049</v>
      </c>
      <c r="Q30" s="59">
        <f t="shared" si="18"/>
        <v>2.1799114072615748</v>
      </c>
      <c r="R30" s="59">
        <f t="shared" si="19"/>
        <v>1.3335631374199808</v>
      </c>
      <c r="S30" s="59">
        <f t="shared" si="20"/>
        <v>1.4190678766727436</v>
      </c>
      <c r="T30" s="60"/>
      <c r="U30" s="60"/>
    </row>
    <row r="31" spans="1:21">
      <c r="A31" s="2">
        <v>43524</v>
      </c>
      <c r="B31" s="59">
        <v>24205.62</v>
      </c>
      <c r="C31" s="59">
        <v>29930.75</v>
      </c>
      <c r="D31" s="59">
        <v>22030.75</v>
      </c>
      <c r="E31" s="59">
        <v>3034.38</v>
      </c>
      <c r="F31" s="59">
        <v>19013.75</v>
      </c>
      <c r="G31" s="59">
        <v>1005.095</v>
      </c>
      <c r="H31" s="60">
        <f t="shared" si="7"/>
        <v>3.6503870571580554E-2</v>
      </c>
      <c r="I31" s="60">
        <f t="shared" si="8"/>
        <v>5.4786559966619963E-2</v>
      </c>
      <c r="J31" s="60">
        <f t="shared" si="9"/>
        <v>9.0420121649720242E-2</v>
      </c>
      <c r="K31" s="60">
        <f t="shared" si="10"/>
        <v>2.6696171180315975E-2</v>
      </c>
      <c r="L31" s="60">
        <f t="shared" si="11"/>
        <v>2.1201460873301547E-2</v>
      </c>
      <c r="M31" s="60">
        <f t="shared" si="12"/>
        <v>3.3114087157806837E-2</v>
      </c>
      <c r="N31" s="59">
        <f t="shared" si="15"/>
        <v>1.2993508511724468</v>
      </c>
      <c r="O31" s="59">
        <f t="shared" si="16"/>
        <v>3.9145170930501738</v>
      </c>
      <c r="P31" s="59">
        <f t="shared" si="17"/>
        <v>0.93771654428101736</v>
      </c>
      <c r="Q31" s="59">
        <f t="shared" si="18"/>
        <v>2.297641312989815</v>
      </c>
      <c r="R31" s="59">
        <f t="shared" si="19"/>
        <v>1.3611954680629597</v>
      </c>
      <c r="S31" s="59">
        <f t="shared" si="20"/>
        <v>1.3963997132441215</v>
      </c>
      <c r="T31" s="60"/>
      <c r="U31" s="60"/>
    </row>
    <row r="32" spans="1:21">
      <c r="A32" s="2">
        <v>43496</v>
      </c>
      <c r="B32" s="59">
        <v>23353.14</v>
      </c>
      <c r="C32" s="59">
        <v>28376.12</v>
      </c>
      <c r="D32" s="59">
        <v>20203.91</v>
      </c>
      <c r="E32" s="59">
        <v>2955.48</v>
      </c>
      <c r="F32" s="59">
        <v>18619</v>
      </c>
      <c r="G32" s="59">
        <v>972.87900000000002</v>
      </c>
      <c r="H32" s="60">
        <f t="shared" si="7"/>
        <v>5.8074355182462734E-2</v>
      </c>
      <c r="I32" s="60">
        <f t="shared" si="8"/>
        <v>0.26840092134794302</v>
      </c>
      <c r="J32" s="60">
        <f t="shared" si="9"/>
        <v>7.4644624758318345E-2</v>
      </c>
      <c r="K32" s="60">
        <f t="shared" si="10"/>
        <v>0.15543670759884121</v>
      </c>
      <c r="L32" s="60">
        <f t="shared" si="11"/>
        <v>-1.9243765779461408E-2</v>
      </c>
      <c r="M32" s="60">
        <f t="shared" si="12"/>
        <v>8.2451205753615531E-2</v>
      </c>
      <c r="N32" s="59">
        <f t="shared" si="15"/>
        <v>1.2535899653282714</v>
      </c>
      <c r="O32" s="59">
        <f t="shared" si="16"/>
        <v>3.7111935642923375</v>
      </c>
      <c r="P32" s="59">
        <f t="shared" si="17"/>
        <v>0.85995895129147626</v>
      </c>
      <c r="Q32" s="59">
        <f t="shared" si="18"/>
        <v>2.2378980047703774</v>
      </c>
      <c r="R32" s="59">
        <f t="shared" si="19"/>
        <v>1.3329352926100451</v>
      </c>
      <c r="S32" s="59">
        <f t="shared" si="20"/>
        <v>1.3516413439736819</v>
      </c>
      <c r="T32" s="60"/>
      <c r="U32" s="60"/>
    </row>
    <row r="33" spans="1:21">
      <c r="A33" s="2">
        <v>43465</v>
      </c>
      <c r="B33" s="59">
        <v>22071.360000000001</v>
      </c>
      <c r="C33" s="59">
        <v>22371.57</v>
      </c>
      <c r="D33" s="59">
        <v>18800.55</v>
      </c>
      <c r="E33" s="59">
        <v>2557.89</v>
      </c>
      <c r="F33" s="59">
        <v>18984.330000000002</v>
      </c>
      <c r="G33" s="59">
        <v>898.774</v>
      </c>
      <c r="H33" s="60">
        <f t="shared" si="7"/>
        <v>-3.4772295517281115E-2</v>
      </c>
      <c r="I33" s="60">
        <f t="shared" si="8"/>
        <v>-6.4551064108251954E-2</v>
      </c>
      <c r="J33" s="60">
        <f t="shared" si="9"/>
        <v>-0.14226450146495118</v>
      </c>
      <c r="K33" s="60">
        <f t="shared" si="10"/>
        <v>-0.12744074665356753</v>
      </c>
      <c r="L33" s="60">
        <f t="shared" si="11"/>
        <v>-5.5808017634159768E-2</v>
      </c>
      <c r="M33" s="60">
        <f t="shared" si="12"/>
        <v>-9.267170887123799E-2</v>
      </c>
      <c r="N33" s="59">
        <f t="shared" si="15"/>
        <v>1.18478437662549</v>
      </c>
      <c r="O33" s="59">
        <f t="shared" si="16"/>
        <v>2.9258836869563396</v>
      </c>
      <c r="P33" s="59">
        <f t="shared" si="17"/>
        <v>0.80022635527989194</v>
      </c>
      <c r="Q33" s="59">
        <f t="shared" si="18"/>
        <v>1.9368417067353192</v>
      </c>
      <c r="R33" s="59">
        <f t="shared" si="19"/>
        <v>1.3590892885523207</v>
      </c>
      <c r="S33" s="59">
        <f t="shared" si="20"/>
        <v>1.248685702218469</v>
      </c>
      <c r="T33" s="60"/>
      <c r="U33" s="60"/>
    </row>
    <row r="34" spans="1:21">
      <c r="A34" s="2">
        <v>43434</v>
      </c>
      <c r="B34" s="59">
        <v>22866.48</v>
      </c>
      <c r="C34" s="59">
        <v>23915.33</v>
      </c>
      <c r="D34" s="59">
        <v>21918.82</v>
      </c>
      <c r="E34" s="59">
        <v>2931.48</v>
      </c>
      <c r="F34" s="59">
        <v>20106.43</v>
      </c>
      <c r="G34" s="59">
        <v>990.572</v>
      </c>
      <c r="H34" s="60">
        <f t="shared" si="7"/>
        <v>0.15116342291001716</v>
      </c>
      <c r="I34" s="60">
        <f t="shared" si="8"/>
        <v>-5.1859384539752806E-2</v>
      </c>
      <c r="J34" s="60">
        <f t="shared" si="9"/>
        <v>7.8577593361759401E-3</v>
      </c>
      <c r="K34" s="60">
        <f t="shared" si="10"/>
        <v>3.2727631421344494E-2</v>
      </c>
      <c r="L34" s="60">
        <f t="shared" si="11"/>
        <v>8.1942504267194183E-2</v>
      </c>
      <c r="M34" s="60">
        <f t="shared" si="12"/>
        <v>2.0926177097461807E-2</v>
      </c>
      <c r="N34" s="59">
        <f t="shared" si="15"/>
        <v>1.227466193855713</v>
      </c>
      <c r="O34" s="59">
        <f t="shared" si="16"/>
        <v>3.1277855740646525</v>
      </c>
      <c r="P34" s="59">
        <f t="shared" si="17"/>
        <v>0.93295235727869674</v>
      </c>
      <c r="Q34" s="59">
        <f t="shared" si="18"/>
        <v>2.2197251353500165</v>
      </c>
      <c r="R34" s="59">
        <f t="shared" si="19"/>
        <v>1.4394204927973246</v>
      </c>
      <c r="S34" s="59">
        <f t="shared" si="20"/>
        <v>1.3762226025874726</v>
      </c>
      <c r="T34" s="60"/>
      <c r="U34" s="60"/>
    </row>
    <row r="35" spans="1:21">
      <c r="A35" s="2">
        <v>43404</v>
      </c>
      <c r="B35" s="59">
        <v>19863.8</v>
      </c>
      <c r="C35" s="59">
        <v>25223.4</v>
      </c>
      <c r="D35" s="59">
        <v>21747.93</v>
      </c>
      <c r="E35" s="59">
        <v>2838.58</v>
      </c>
      <c r="F35" s="59">
        <v>18583.64</v>
      </c>
      <c r="G35" s="59">
        <v>970.26800000000003</v>
      </c>
      <c r="H35" s="60">
        <f t="shared" si="7"/>
        <v>2.5158544037257924E-2</v>
      </c>
      <c r="I35" s="60">
        <f t="shared" si="8"/>
        <v>-0.1933816322386398</v>
      </c>
      <c r="J35" s="60">
        <f t="shared" si="9"/>
        <v>-6.280857540670437E-2</v>
      </c>
      <c r="K35" s="60">
        <f t="shared" si="10"/>
        <v>-6.6532934328652704E-2</v>
      </c>
      <c r="L35" s="60">
        <f t="shared" si="11"/>
        <v>-2.2918021633552388E-2</v>
      </c>
      <c r="M35" s="60">
        <f t="shared" si="12"/>
        <v>-7.1281029310698019E-2</v>
      </c>
      <c r="N35" s="59">
        <f t="shared" si="15"/>
        <v>1.0662831787625866</v>
      </c>
      <c r="O35" s="59">
        <f t="shared" si="16"/>
        <v>3.2988625558945812</v>
      </c>
      <c r="P35" s="59">
        <f t="shared" si="17"/>
        <v>0.92567859763582561</v>
      </c>
      <c r="Q35" s="59">
        <f t="shared" si="18"/>
        <v>2.1493809866353684</v>
      </c>
      <c r="R35" s="59">
        <f t="shared" si="19"/>
        <v>1.330403868154022</v>
      </c>
      <c r="S35" s="59">
        <f t="shared" si="20"/>
        <v>1.3480138265238082</v>
      </c>
      <c r="T35" s="60"/>
      <c r="U35" s="60"/>
    </row>
    <row r="36" spans="1:21">
      <c r="A36" s="2">
        <v>43371</v>
      </c>
      <c r="B36" s="59">
        <v>19376.32</v>
      </c>
      <c r="C36" s="59">
        <v>31270.55</v>
      </c>
      <c r="D36" s="59">
        <v>23205.43</v>
      </c>
      <c r="E36" s="59">
        <v>3040.9</v>
      </c>
      <c r="F36" s="59">
        <v>19019.53</v>
      </c>
      <c r="G36" s="59">
        <v>1044.7380000000001</v>
      </c>
      <c r="H36" s="60">
        <f t="shared" si="7"/>
        <v>6.3423468911732117E-2</v>
      </c>
      <c r="I36" s="60">
        <f t="shared" si="8"/>
        <v>1.7542289739013173E-2</v>
      </c>
      <c r="J36" s="60">
        <f t="shared" si="9"/>
        <v>6.0496296672054806E-2</v>
      </c>
      <c r="K36" s="60">
        <f t="shared" si="10"/>
        <v>-4.2893383440661181E-2</v>
      </c>
      <c r="L36" s="60">
        <f t="shared" si="11"/>
        <v>6.1416339407143639E-2</v>
      </c>
      <c r="M36" s="60">
        <f t="shared" si="12"/>
        <v>3.3777651430388911E-3</v>
      </c>
      <c r="N36" s="59">
        <f t="shared" si="15"/>
        <v>1.0401153899214188</v>
      </c>
      <c r="O36" s="59">
        <f t="shared" si="16"/>
        <v>4.0897439083243849</v>
      </c>
      <c r="P36" s="59">
        <f t="shared" si="17"/>
        <v>0.98771560787331558</v>
      </c>
      <c r="Q36" s="59">
        <f t="shared" si="18"/>
        <v>2.302578275849013</v>
      </c>
      <c r="R36" s="59">
        <f t="shared" si="19"/>
        <v>1.36160925859904</v>
      </c>
      <c r="S36" s="59">
        <f t="shared" si="20"/>
        <v>1.4514765704885972</v>
      </c>
      <c r="T36" s="60"/>
      <c r="U36" s="60"/>
    </row>
    <row r="37" spans="1:21">
      <c r="A37" s="2">
        <v>43343</v>
      </c>
      <c r="B37" s="59">
        <v>18220.7</v>
      </c>
      <c r="C37" s="59">
        <v>30731.45</v>
      </c>
      <c r="D37" s="59">
        <v>21881.67</v>
      </c>
      <c r="E37" s="59">
        <v>3177.18</v>
      </c>
      <c r="F37" s="59">
        <v>17919.009999999998</v>
      </c>
      <c r="G37" s="59">
        <v>1041.221</v>
      </c>
      <c r="H37" s="60">
        <f t="shared" si="7"/>
        <v>2.7357559696653544E-2</v>
      </c>
      <c r="I37" s="60">
        <f t="shared" si="8"/>
        <v>8.9583428618634331E-2</v>
      </c>
      <c r="J37" s="60">
        <f t="shared" si="9"/>
        <v>-6.2842727423416678E-3</v>
      </c>
      <c r="K37" s="60">
        <f t="shared" si="10"/>
        <v>1.6172506738543202E-3</v>
      </c>
      <c r="L37" s="60">
        <f t="shared" si="11"/>
        <v>4.8736150445766624E-2</v>
      </c>
      <c r="M37" s="60">
        <f t="shared" si="12"/>
        <v>3.3037278678310411E-2</v>
      </c>
      <c r="N37" s="59">
        <f t="shared" si="15"/>
        <v>0.97808203441836217</v>
      </c>
      <c r="O37" s="59">
        <f t="shared" si="16"/>
        <v>4.0192372833696703</v>
      </c>
      <c r="P37" s="59">
        <f t="shared" si="17"/>
        <v>0.93137110518242028</v>
      </c>
      <c r="Q37" s="59">
        <f t="shared" si="18"/>
        <v>2.405769886040964</v>
      </c>
      <c r="R37" s="59">
        <f t="shared" si="19"/>
        <v>1.2828229678088146</v>
      </c>
      <c r="S37" s="59">
        <f t="shared" si="20"/>
        <v>1.4465903281020769</v>
      </c>
      <c r="T37" s="60"/>
      <c r="U37" s="60"/>
    </row>
    <row r="38" spans="1:21">
      <c r="A38" s="2">
        <v>43312</v>
      </c>
      <c r="B38" s="59">
        <v>17735.5</v>
      </c>
      <c r="C38" s="59">
        <v>28204.77</v>
      </c>
      <c r="D38" s="59">
        <v>22020.05</v>
      </c>
      <c r="E38" s="59">
        <v>3172.05</v>
      </c>
      <c r="F38" s="59">
        <v>17086.29</v>
      </c>
      <c r="G38" s="59">
        <v>1007.922</v>
      </c>
      <c r="H38" s="60">
        <f t="shared" si="7"/>
        <v>7.2466712744850836E-2</v>
      </c>
      <c r="I38" s="60">
        <f t="shared" si="8"/>
        <v>-0.13790460051845344</v>
      </c>
      <c r="J38" s="60">
        <f t="shared" si="9"/>
        <v>-1.4746993687594134E-2</v>
      </c>
      <c r="K38" s="60">
        <f t="shared" si="10"/>
        <v>9.5423261146584837E-2</v>
      </c>
      <c r="L38" s="60">
        <f t="shared" si="11"/>
        <v>0.10060659231933156</v>
      </c>
      <c r="M38" s="60">
        <f t="shared" si="12"/>
        <v>3.5688817188832545E-2</v>
      </c>
      <c r="N38" s="59">
        <f t="shared" si="15"/>
        <v>0.95203663533381611</v>
      </c>
      <c r="O38" s="59">
        <f t="shared" si="16"/>
        <v>3.6887834174068059</v>
      </c>
      <c r="P38" s="59">
        <f t="shared" si="17"/>
        <v>0.93726110962610054</v>
      </c>
      <c r="Q38" s="59">
        <f t="shared" si="18"/>
        <v>2.4018854352023622</v>
      </c>
      <c r="R38" s="59">
        <f t="shared" si="19"/>
        <v>1.2232084945899395</v>
      </c>
      <c r="S38" s="59">
        <f t="shared" si="20"/>
        <v>1.4003273240563738</v>
      </c>
      <c r="T38" s="60"/>
      <c r="U38" s="60"/>
    </row>
    <row r="39" spans="1:21">
      <c r="A39" s="2">
        <v>43280</v>
      </c>
      <c r="B39" s="59">
        <v>16537.11</v>
      </c>
      <c r="C39" s="59">
        <v>32716.53</v>
      </c>
      <c r="D39" s="59">
        <v>22349.64</v>
      </c>
      <c r="E39" s="59">
        <v>2895.73</v>
      </c>
      <c r="F39" s="59">
        <v>15524.43</v>
      </c>
      <c r="G39" s="59">
        <v>973.19</v>
      </c>
      <c r="H39" s="60">
        <f t="shared" si="7"/>
        <v>-0.1379913565143327</v>
      </c>
      <c r="I39" s="60">
        <f t="shared" si="8"/>
        <v>0.11328161287786931</v>
      </c>
      <c r="J39" s="60">
        <f t="shared" si="9"/>
        <v>1.8340911400179793E-2</v>
      </c>
      <c r="K39" s="60">
        <f t="shared" si="10"/>
        <v>-2.9268799613816787E-2</v>
      </c>
      <c r="L39" s="60">
        <f t="shared" si="11"/>
        <v>9.741353629934002E-3</v>
      </c>
      <c r="M39" s="60">
        <f t="shared" si="12"/>
        <v>6.1806511912589901E-3</v>
      </c>
      <c r="N39" s="59">
        <f t="shared" si="15"/>
        <v>0.88770739829974932</v>
      </c>
      <c r="O39" s="59">
        <f t="shared" si="16"/>
        <v>4.2788575598770091</v>
      </c>
      <c r="P39" s="59">
        <f t="shared" si="17"/>
        <v>0.95128977391712932</v>
      </c>
      <c r="Q39" s="59">
        <f t="shared" si="18"/>
        <v>2.1926551319426038</v>
      </c>
      <c r="R39" s="59">
        <f t="shared" si="19"/>
        <v>1.1113948463748944</v>
      </c>
      <c r="S39" s="59">
        <f t="shared" si="20"/>
        <v>1.352073422842663</v>
      </c>
      <c r="T39" s="60"/>
      <c r="U39" s="60"/>
    </row>
    <row r="40" spans="1:21">
      <c r="A40" s="2">
        <v>43251</v>
      </c>
      <c r="B40" s="59">
        <v>19184.39</v>
      </c>
      <c r="C40" s="59">
        <v>29387.47</v>
      </c>
      <c r="D40" s="59">
        <v>21947.11</v>
      </c>
      <c r="E40" s="59">
        <v>2983.04</v>
      </c>
      <c r="F40" s="59">
        <v>15374.66</v>
      </c>
      <c r="G40" s="59">
        <v>967.21199999999999</v>
      </c>
      <c r="H40" s="60">
        <f t="shared" si="7"/>
        <v>-1.0456432134547167E-2</v>
      </c>
      <c r="I40" s="60">
        <f t="shared" si="8"/>
        <v>0.1252647318411475</v>
      </c>
      <c r="J40" s="60">
        <f t="shared" si="9"/>
        <v>5.5428598908365156E-2</v>
      </c>
      <c r="K40" s="60">
        <f t="shared" si="10"/>
        <v>-2.5401938715168271E-2</v>
      </c>
      <c r="L40" s="60">
        <f t="shared" si="11"/>
        <v>-9.051188230297158E-3</v>
      </c>
      <c r="M40" s="60">
        <f t="shared" si="12"/>
        <v>2.6494086482539592E-2</v>
      </c>
      <c r="N40" s="59">
        <f t="shared" si="15"/>
        <v>1.0298126416809059</v>
      </c>
      <c r="O40" s="59">
        <f t="shared" si="16"/>
        <v>3.8434637834501038</v>
      </c>
      <c r="P40" s="59">
        <f t="shared" si="17"/>
        <v>0.93415649245510746</v>
      </c>
      <c r="Q40" s="59">
        <f t="shared" si="18"/>
        <v>2.2587665164880928</v>
      </c>
      <c r="R40" s="59">
        <f t="shared" si="19"/>
        <v>1.100672803366451</v>
      </c>
      <c r="S40" s="59">
        <f t="shared" si="20"/>
        <v>1.3437680611745884</v>
      </c>
      <c r="T40" s="60"/>
      <c r="U40" s="60"/>
    </row>
    <row r="41" spans="1:21">
      <c r="A41" s="2">
        <v>43220</v>
      </c>
      <c r="B41" s="59">
        <v>19387.11</v>
      </c>
      <c r="C41" s="59">
        <v>26116.05</v>
      </c>
      <c r="D41" s="59">
        <v>20794.5</v>
      </c>
      <c r="E41" s="59">
        <v>3060.79</v>
      </c>
      <c r="F41" s="59">
        <v>15515.09</v>
      </c>
      <c r="G41" s="59">
        <v>942.24800000000005</v>
      </c>
      <c r="H41" s="60">
        <f t="shared" si="7"/>
        <v>-5.5276080322668175E-3</v>
      </c>
      <c r="I41" s="60">
        <f t="shared" si="8"/>
        <v>5.7930452831931323E-2</v>
      </c>
      <c r="J41" s="60">
        <f t="shared" si="9"/>
        <v>4.2085323257177398E-2</v>
      </c>
      <c r="K41" s="60">
        <f t="shared" si="10"/>
        <v>-2.3338059616355711E-3</v>
      </c>
      <c r="L41" s="60">
        <f t="shared" si="11"/>
        <v>3.1557566429195827E-2</v>
      </c>
      <c r="M41" s="60">
        <f t="shared" si="12"/>
        <v>3.5904596661757715E-3</v>
      </c>
      <c r="N41" s="59">
        <f t="shared" si="15"/>
        <v>1.0406945940766585</v>
      </c>
      <c r="O41" s="59">
        <f t="shared" si="16"/>
        <v>3.4156085005538781</v>
      </c>
      <c r="P41" s="59">
        <f t="shared" si="17"/>
        <v>0.88509681604355805</v>
      </c>
      <c r="Q41" s="59">
        <f t="shared" si="18"/>
        <v>2.3176390413811379</v>
      </c>
      <c r="R41" s="59">
        <f t="shared" si="19"/>
        <v>1.1107261952318159</v>
      </c>
      <c r="S41" s="59">
        <f t="shared" si="20"/>
        <v>1.3090850486818129</v>
      </c>
      <c r="T41" s="60"/>
      <c r="U41" s="60"/>
    </row>
    <row r="42" spans="1:21">
      <c r="A42" s="2">
        <v>43189</v>
      </c>
      <c r="B42" s="59">
        <v>19494.87</v>
      </c>
      <c r="C42" s="59">
        <v>24685.98</v>
      </c>
      <c r="D42" s="59">
        <v>19954.7</v>
      </c>
      <c r="E42" s="59">
        <v>3067.95</v>
      </c>
      <c r="F42" s="59">
        <v>15040.45</v>
      </c>
      <c r="G42" s="59">
        <v>938.87699999999995</v>
      </c>
      <c r="H42" s="60">
        <f t="shared" si="7"/>
        <v>1.3835475169315936E-2</v>
      </c>
      <c r="I42" s="60">
        <f t="shared" si="8"/>
        <v>1.3625609444636533E-2</v>
      </c>
      <c r="J42" s="60">
        <f t="shared" si="9"/>
        <v>-1.4919346080252915E-2</v>
      </c>
      <c r="K42" s="60">
        <f t="shared" si="10"/>
        <v>-6.2170432209529447E-2</v>
      </c>
      <c r="L42" s="60">
        <f t="shared" si="11"/>
        <v>-2.2583240403536209E-2</v>
      </c>
      <c r="M42" s="60">
        <f t="shared" si="12"/>
        <v>-2.171065724857324E-2</v>
      </c>
      <c r="N42" s="59">
        <f t="shared" si="15"/>
        <v>1.0464791204685602</v>
      </c>
      <c r="O42" s="59">
        <f t="shared" si="16"/>
        <v>3.2285756510844106</v>
      </c>
      <c r="P42" s="59">
        <f t="shared" si="17"/>
        <v>0.84935158023056045</v>
      </c>
      <c r="Q42" s="59">
        <f t="shared" si="18"/>
        <v>2.3230606140915455</v>
      </c>
      <c r="R42" s="59">
        <f t="shared" si="19"/>
        <v>1.076746690033662</v>
      </c>
      <c r="S42" s="59">
        <f t="shared" si="20"/>
        <v>1.3044016471791229</v>
      </c>
      <c r="T42" s="60"/>
      <c r="U42" s="60"/>
    </row>
    <row r="43" spans="1:21">
      <c r="A43" s="2">
        <v>43159</v>
      </c>
      <c r="B43" s="59">
        <v>19228.830000000002</v>
      </c>
      <c r="C43" s="59">
        <v>24354.14</v>
      </c>
      <c r="D43" s="59">
        <v>20256.919999999998</v>
      </c>
      <c r="E43" s="59">
        <v>3271.33</v>
      </c>
      <c r="F43" s="59">
        <v>15387.96</v>
      </c>
      <c r="G43" s="59">
        <v>959.71299999999997</v>
      </c>
      <c r="H43" s="60">
        <f t="shared" si="7"/>
        <v>1.0641552036227742E-2</v>
      </c>
      <c r="I43" s="60">
        <f t="shared" si="8"/>
        <v>7.7986954812802933E-2</v>
      </c>
      <c r="J43" s="60">
        <f t="shared" si="9"/>
        <v>-0.12360137787695857</v>
      </c>
      <c r="K43" s="60">
        <f t="shared" si="10"/>
        <v>3.1246741936867828E-3</v>
      </c>
      <c r="L43" s="60">
        <f t="shared" si="11"/>
        <v>-1.0658529716968457E-2</v>
      </c>
      <c r="M43" s="60">
        <f t="shared" si="12"/>
        <v>-3.7423334419899201E-2</v>
      </c>
      <c r="N43" s="59">
        <f t="shared" si="15"/>
        <v>1.0321981683406694</v>
      </c>
      <c r="O43" s="59">
        <f t="shared" si="16"/>
        <v>3.1851756911048654</v>
      </c>
      <c r="P43" s="59">
        <f t="shared" si="17"/>
        <v>0.86221526821270389</v>
      </c>
      <c r="Q43" s="59">
        <f t="shared" si="18"/>
        <v>2.4770605383712563</v>
      </c>
      <c r="R43" s="59">
        <f t="shared" si="19"/>
        <v>1.1016249511397855</v>
      </c>
      <c r="S43" s="59">
        <f t="shared" si="20"/>
        <v>1.3333495420797585</v>
      </c>
      <c r="T43" s="60"/>
      <c r="U43" s="60"/>
    </row>
    <row r="44" spans="1:21">
      <c r="A44" s="2">
        <v>43131</v>
      </c>
      <c r="B44" s="59">
        <v>19026.36</v>
      </c>
      <c r="C44" s="59">
        <v>22592.240000000002</v>
      </c>
      <c r="D44" s="59">
        <v>23113.82</v>
      </c>
      <c r="E44" s="59">
        <v>3261.14</v>
      </c>
      <c r="F44" s="59">
        <v>15553.74</v>
      </c>
      <c r="G44" s="59">
        <v>997.02499999999998</v>
      </c>
      <c r="H44" s="60">
        <f t="shared" si="7"/>
        <v>-1.0795466361651185E-2</v>
      </c>
      <c r="I44" s="60">
        <f t="shared" si="8"/>
        <v>0.40810574642149744</v>
      </c>
      <c r="J44" s="60">
        <f t="shared" si="9"/>
        <v>4.3758825439301985E-2</v>
      </c>
      <c r="K44" s="60">
        <f t="shared" si="10"/>
        <v>8.4011434649647665E-2</v>
      </c>
      <c r="L44" s="60">
        <f t="shared" si="11"/>
        <v>2.2639273975782137E-2</v>
      </c>
      <c r="M44" s="60">
        <f t="shared" si="12"/>
        <v>5.4274197471074315E-2</v>
      </c>
      <c r="N44" s="59">
        <f t="shared" si="15"/>
        <v>1.0213296358743706</v>
      </c>
      <c r="O44" s="59">
        <f t="shared" si="16"/>
        <v>2.9547441895138564</v>
      </c>
      <c r="P44" s="59">
        <f t="shared" si="17"/>
        <v>0.98381632107547257</v>
      </c>
      <c r="Q44" s="59">
        <f t="shared" si="18"/>
        <v>2.4693446408965283</v>
      </c>
      <c r="R44" s="59">
        <f t="shared" si="19"/>
        <v>1.1134931509791375</v>
      </c>
      <c r="S44" s="59">
        <f t="shared" si="20"/>
        <v>1.3851878917885569</v>
      </c>
      <c r="T44" s="60"/>
      <c r="U44" s="60"/>
    </row>
    <row r="45" spans="1:21">
      <c r="A45" s="2">
        <v>43098</v>
      </c>
      <c r="B45" s="59">
        <v>19234</v>
      </c>
      <c r="C45" s="59">
        <v>16044.42</v>
      </c>
      <c r="D45" s="59">
        <v>22144.79</v>
      </c>
      <c r="E45" s="59">
        <v>3008.4</v>
      </c>
      <c r="F45" s="59">
        <v>15209.41</v>
      </c>
      <c r="G45" s="59">
        <v>945.69799999999998</v>
      </c>
      <c r="H45" s="60">
        <f t="shared" si="7"/>
        <v>-6.7458040768143546E-3</v>
      </c>
      <c r="I45" s="60">
        <f t="shared" si="8"/>
        <v>2.3350063431500701E-2</v>
      </c>
      <c r="J45" s="60">
        <f t="shared" si="9"/>
        <v>4.2023170561380496E-3</v>
      </c>
      <c r="K45" s="60">
        <f t="shared" si="10"/>
        <v>4.7923589775743514E-2</v>
      </c>
      <c r="L45" s="60">
        <f t="shared" si="11"/>
        <v>-1.102704548738398E-3</v>
      </c>
      <c r="M45" s="60">
        <f t="shared" si="12"/>
        <v>9.9791318240749494E-3</v>
      </c>
      <c r="N45" s="59">
        <f t="shared" si="15"/>
        <v>1.0324756924817802</v>
      </c>
      <c r="O45" s="59">
        <f t="shared" si="16"/>
        <v>2.0983823104357913</v>
      </c>
      <c r="P45" s="59">
        <f t="shared" si="17"/>
        <v>0.94257054129472817</v>
      </c>
      <c r="Q45" s="59">
        <f t="shared" si="18"/>
        <v>2.2779691818422747</v>
      </c>
      <c r="R45" s="59">
        <f t="shared" si="19"/>
        <v>1.0888425462579163</v>
      </c>
      <c r="S45" s="59">
        <f t="shared" si="20"/>
        <v>1.3138782065531502</v>
      </c>
      <c r="T45" s="60"/>
      <c r="U45" s="60"/>
    </row>
    <row r="46" spans="1:21">
      <c r="A46" s="2">
        <v>43069</v>
      </c>
      <c r="B46" s="59">
        <v>19364.63</v>
      </c>
      <c r="C46" s="59">
        <v>15678.33</v>
      </c>
      <c r="D46" s="59">
        <v>22052.12</v>
      </c>
      <c r="E46" s="59">
        <v>2870.82</v>
      </c>
      <c r="F46" s="59">
        <v>15226.2</v>
      </c>
      <c r="G46" s="59">
        <v>936.35400000000004</v>
      </c>
      <c r="H46" s="60">
        <f t="shared" si="7"/>
        <v>5.9918707908956481E-2</v>
      </c>
      <c r="I46" s="60">
        <f t="shared" si="8"/>
        <v>-4.5054126469497136E-2</v>
      </c>
      <c r="J46" s="60">
        <f t="shared" si="9"/>
        <v>8.557046826392023E-3</v>
      </c>
      <c r="K46" s="60">
        <f t="shared" si="10"/>
        <v>3.2858545992250576E-2</v>
      </c>
      <c r="L46" s="60">
        <f t="shared" si="11"/>
        <v>4.3628814085582501E-2</v>
      </c>
      <c r="M46" s="60">
        <f t="shared" si="12"/>
        <v>3.1240500975783903E-2</v>
      </c>
      <c r="N46" s="59">
        <f t="shared" si="15"/>
        <v>1.0394878740201443</v>
      </c>
      <c r="O46" s="59">
        <f t="shared" si="16"/>
        <v>2.0505029367951462</v>
      </c>
      <c r="P46" s="59">
        <f t="shared" si="17"/>
        <v>0.9386261366712576</v>
      </c>
      <c r="Q46" s="59">
        <f t="shared" si="18"/>
        <v>2.1737932078900544</v>
      </c>
      <c r="R46" s="59">
        <f t="shared" si="19"/>
        <v>1.0900445433341783</v>
      </c>
      <c r="S46" s="59">
        <f t="shared" si="20"/>
        <v>1.3008963899879968</v>
      </c>
      <c r="T46" s="60"/>
      <c r="U46" s="60"/>
    </row>
    <row r="47" spans="1:21">
      <c r="A47" s="2">
        <v>43039</v>
      </c>
      <c r="B47" s="59">
        <v>18269.919999999998</v>
      </c>
      <c r="C47" s="59">
        <v>16418.03</v>
      </c>
      <c r="D47" s="59">
        <v>21865.02</v>
      </c>
      <c r="E47" s="59">
        <v>2779.49</v>
      </c>
      <c r="F47" s="59">
        <v>14589.67</v>
      </c>
      <c r="G47" s="59">
        <v>907.98800000000006</v>
      </c>
      <c r="H47" s="60">
        <f t="shared" si="7"/>
        <v>2.1038971780751092E-2</v>
      </c>
      <c r="I47" s="60">
        <f t="shared" si="8"/>
        <v>8.3154270363203553E-2</v>
      </c>
      <c r="J47" s="60">
        <f t="shared" si="9"/>
        <v>1.6711910654052309E-2</v>
      </c>
      <c r="K47" s="60">
        <f t="shared" si="10"/>
        <v>8.089956678307253E-2</v>
      </c>
      <c r="L47" s="60">
        <f t="shared" si="11"/>
        <v>-1.7927436725902024E-2</v>
      </c>
      <c r="M47" s="60">
        <f t="shared" si="12"/>
        <v>2.2849958995340813E-2</v>
      </c>
      <c r="N47" s="59">
        <f t="shared" si="15"/>
        <v>0.98072415012928793</v>
      </c>
      <c r="O47" s="59">
        <f t="shared" si="16"/>
        <v>2.1472451932948733</v>
      </c>
      <c r="P47" s="59">
        <f t="shared" si="17"/>
        <v>0.9306624148081809</v>
      </c>
      <c r="Q47" s="59">
        <f t="shared" si="18"/>
        <v>2.1046378677166544</v>
      </c>
      <c r="R47" s="59">
        <f t="shared" si="19"/>
        <v>1.0444753236228581</v>
      </c>
      <c r="S47" s="59">
        <f t="shared" si="20"/>
        <v>1.2614869070377455</v>
      </c>
      <c r="T47" s="60"/>
      <c r="U47" s="60"/>
    </row>
    <row r="48" spans="1:21">
      <c r="A48" s="2">
        <v>43007</v>
      </c>
      <c r="B48" s="59">
        <v>17893.46</v>
      </c>
      <c r="C48" s="59">
        <v>15157.61</v>
      </c>
      <c r="D48" s="59">
        <v>21505.62</v>
      </c>
      <c r="E48" s="59">
        <v>2571.46</v>
      </c>
      <c r="F48" s="59">
        <v>14856</v>
      </c>
      <c r="G48" s="59">
        <v>887.70399999999995</v>
      </c>
      <c r="H48" s="60">
        <f t="shared" si="7"/>
        <v>-2.0962346347073835E-2</v>
      </c>
      <c r="I48" s="60">
        <f t="shared" si="8"/>
        <v>3.800548257402947E-2</v>
      </c>
      <c r="J48" s="60">
        <f t="shared" si="9"/>
        <v>7.4020636782735405E-2</v>
      </c>
      <c r="K48" s="60">
        <f t="shared" si="10"/>
        <v>6.0697683052084894E-2</v>
      </c>
      <c r="L48" s="60">
        <f t="shared" si="11"/>
        <v>5.2476465220668622E-2</v>
      </c>
      <c r="M48" s="60">
        <f t="shared" si="12"/>
        <v>2.3595517278357514E-2</v>
      </c>
      <c r="N48" s="59">
        <f t="shared" si="15"/>
        <v>0.96051588356010376</v>
      </c>
      <c r="O48" s="59">
        <f t="shared" si="16"/>
        <v>1.9824001548503876</v>
      </c>
      <c r="P48" s="59">
        <f t="shared" si="17"/>
        <v>0.91536491808135145</v>
      </c>
      <c r="Q48" s="59">
        <f t="shared" si="18"/>
        <v>1.9471169499867491</v>
      </c>
      <c r="R48" s="59">
        <f t="shared" si="19"/>
        <v>1.0635419038087346</v>
      </c>
      <c r="S48" s="59">
        <f t="shared" si="20"/>
        <v>1.2333059173965237</v>
      </c>
      <c r="T48" s="60"/>
      <c r="U48" s="60"/>
    </row>
    <row r="49" spans="1:25">
      <c r="A49" s="2">
        <v>42978</v>
      </c>
      <c r="B49" s="59">
        <v>18276.580000000002</v>
      </c>
      <c r="C49" s="59">
        <v>14602.63</v>
      </c>
      <c r="D49" s="59">
        <v>20023.47</v>
      </c>
      <c r="E49" s="59">
        <v>2424.31</v>
      </c>
      <c r="F49" s="59">
        <v>14115.28</v>
      </c>
      <c r="G49" s="59">
        <v>867.24099999999999</v>
      </c>
      <c r="H49" s="60">
        <f t="shared" si="7"/>
        <v>2.0962699957321806E-2</v>
      </c>
      <c r="I49" s="60">
        <f t="shared" si="8"/>
        <v>-3.8257927015606485E-2</v>
      </c>
      <c r="J49" s="60">
        <f t="shared" si="9"/>
        <v>-3.705308515217165E-2</v>
      </c>
      <c r="K49" s="60">
        <f t="shared" si="10"/>
        <v>-4.5577541358539087E-3</v>
      </c>
      <c r="L49" s="60">
        <f t="shared" si="11"/>
        <v>3.2862145822753819E-2</v>
      </c>
      <c r="M49" s="60">
        <f t="shared" si="12"/>
        <v>8.8981730469606113E-4</v>
      </c>
      <c r="N49" s="59">
        <f t="shared" si="15"/>
        <v>0.98108165704994588</v>
      </c>
      <c r="O49" s="59">
        <f t="shared" si="16"/>
        <v>1.9098166513865256</v>
      </c>
      <c r="P49" s="59">
        <f t="shared" si="17"/>
        <v>0.85227870557809537</v>
      </c>
      <c r="Q49" s="59">
        <f t="shared" si="18"/>
        <v>1.8356945443531596</v>
      </c>
      <c r="R49" s="59">
        <f t="shared" si="19"/>
        <v>1.0105137159392403</v>
      </c>
      <c r="S49" s="59">
        <f t="shared" si="20"/>
        <v>1.2048762392744412</v>
      </c>
      <c r="T49" s="60"/>
      <c r="U49" s="60"/>
    </row>
    <row r="50" spans="1:25">
      <c r="A50" s="2">
        <v>42947</v>
      </c>
      <c r="B50" s="59">
        <v>17901.32</v>
      </c>
      <c r="C50" s="59">
        <v>15183.52</v>
      </c>
      <c r="D50" s="59">
        <v>20793.95</v>
      </c>
      <c r="E50" s="59">
        <v>2435.41</v>
      </c>
      <c r="F50" s="59">
        <v>13666.18</v>
      </c>
      <c r="G50" s="59">
        <v>866.47</v>
      </c>
      <c r="H50" s="60">
        <f t="shared" si="7"/>
        <v>-7.4258634099521714E-2</v>
      </c>
      <c r="I50" s="60">
        <f t="shared" si="8"/>
        <v>0.2158488148622677</v>
      </c>
      <c r="J50" s="60">
        <f t="shared" si="9"/>
        <v>-8.5470941262686395E-3</v>
      </c>
      <c r="K50" s="60">
        <f t="shared" si="10"/>
        <v>-5.772488824478117E-3</v>
      </c>
      <c r="L50" s="60">
        <f t="shared" si="11"/>
        <v>-1.2801055232858349E-2</v>
      </c>
      <c r="M50" s="60">
        <f t="shared" si="12"/>
        <v>1.9398057841224947E-2</v>
      </c>
      <c r="N50" s="59">
        <f t="shared" si="15"/>
        <v>0.96093780614214108</v>
      </c>
      <c r="O50" s="59">
        <f t="shared" si="16"/>
        <v>1.9857888149367848</v>
      </c>
      <c r="P50" s="59">
        <f t="shared" si="17"/>
        <v>0.88507340585101568</v>
      </c>
      <c r="Q50" s="59">
        <f t="shared" si="18"/>
        <v>1.8440994964600765</v>
      </c>
      <c r="R50" s="59">
        <f t="shared" si="19"/>
        <v>0.9783626208261208</v>
      </c>
      <c r="S50" s="59">
        <f t="shared" si="20"/>
        <v>1.2038050726892813</v>
      </c>
      <c r="T50" s="60"/>
      <c r="U50" s="60"/>
      <c r="V50" s="4"/>
      <c r="W50" s="4"/>
    </row>
    <row r="51" spans="1:25">
      <c r="A51" s="2">
        <v>42916</v>
      </c>
      <c r="B51" s="59">
        <v>19337.28</v>
      </c>
      <c r="C51" s="59">
        <v>12488</v>
      </c>
      <c r="D51" s="59">
        <v>20973.21</v>
      </c>
      <c r="E51" s="59">
        <v>2449.5500000000002</v>
      </c>
      <c r="F51" s="59">
        <v>13843.39</v>
      </c>
      <c r="G51" s="59">
        <v>849.98199999999997</v>
      </c>
      <c r="H51" s="60">
        <f t="shared" si="7"/>
        <v>-8.3320099493195299E-2</v>
      </c>
      <c r="I51" s="60">
        <f t="shared" si="8"/>
        <v>-8.3767616819995672E-2</v>
      </c>
      <c r="J51" s="60">
        <f t="shared" si="9"/>
        <v>2.857011704423762E-3</v>
      </c>
      <c r="K51" s="60">
        <f t="shared" si="10"/>
        <v>8.2554413876919863E-2</v>
      </c>
      <c r="L51" s="60">
        <f t="shared" si="11"/>
        <v>2.8790916752254425E-2</v>
      </c>
      <c r="M51" s="60">
        <f t="shared" si="12"/>
        <v>7.6738955956605626E-3</v>
      </c>
      <c r="N51" s="59">
        <f t="shared" si="15"/>
        <v>1.038019733737864</v>
      </c>
      <c r="O51" s="59">
        <f t="shared" si="16"/>
        <v>1.6332530744472014</v>
      </c>
      <c r="P51" s="59">
        <f t="shared" si="17"/>
        <v>0.89270342606039643</v>
      </c>
      <c r="Q51" s="59">
        <f t="shared" si="18"/>
        <v>1.8548063453602397</v>
      </c>
      <c r="R51" s="59">
        <f t="shared" si="19"/>
        <v>0.9910490950300751</v>
      </c>
      <c r="S51" s="59">
        <f t="shared" si="20"/>
        <v>1.1808979460276532</v>
      </c>
      <c r="T51" s="60"/>
      <c r="U51" s="60"/>
      <c r="V51" s="4"/>
      <c r="W51" s="4"/>
      <c r="Y51" s="4"/>
    </row>
    <row r="52" spans="1:25">
      <c r="A52" s="2">
        <v>42886</v>
      </c>
      <c r="B52" s="59">
        <v>21094.91</v>
      </c>
      <c r="C52" s="59">
        <v>13629.73</v>
      </c>
      <c r="D52" s="59">
        <v>20913.46</v>
      </c>
      <c r="E52" s="59">
        <v>2262.75</v>
      </c>
      <c r="F52" s="59">
        <v>13455.98</v>
      </c>
      <c r="G52" s="59">
        <v>843.50900000000001</v>
      </c>
      <c r="H52" s="60">
        <f t="shared" si="7"/>
        <v>6.3449836915150604E-2</v>
      </c>
      <c r="I52" s="60">
        <f t="shared" si="8"/>
        <v>7.1419419095225978E-2</v>
      </c>
      <c r="J52" s="60">
        <f t="shared" si="9"/>
        <v>-4.8161593781866907E-3</v>
      </c>
      <c r="K52" s="60">
        <f t="shared" si="10"/>
        <v>-3.6631627348549634E-2</v>
      </c>
      <c r="L52" s="60">
        <f t="shared" si="11"/>
        <v>-2.8115779780068961E-2</v>
      </c>
      <c r="M52" s="60">
        <f t="shared" si="12"/>
        <v>1.1589683934064565E-2</v>
      </c>
      <c r="N52" s="59">
        <f t="shared" si="15"/>
        <v>1.1323688161636076</v>
      </c>
      <c r="O52" s="59">
        <f t="shared" si="16"/>
        <v>1.7825751462512214</v>
      </c>
      <c r="P52" s="59">
        <f t="shared" si="17"/>
        <v>0.89016022787055771</v>
      </c>
      <c r="Q52" s="59">
        <f t="shared" si="18"/>
        <v>1.7133608450384281</v>
      </c>
      <c r="R52" s="59">
        <f t="shared" si="19"/>
        <v>0.96331439060394808</v>
      </c>
      <c r="S52" s="59">
        <f t="shared" si="20"/>
        <v>1.1719048704041257</v>
      </c>
      <c r="T52" s="60"/>
      <c r="U52" s="60"/>
      <c r="V52" s="56"/>
      <c r="W52" s="56"/>
    </row>
    <row r="53" spans="1:25">
      <c r="A53" s="2">
        <v>42853</v>
      </c>
      <c r="B53" s="59">
        <v>19836.3</v>
      </c>
      <c r="C53" s="59">
        <v>12721.19</v>
      </c>
      <c r="D53" s="59">
        <v>21014.67</v>
      </c>
      <c r="E53" s="59">
        <v>2348.79</v>
      </c>
      <c r="F53" s="59">
        <v>13845.25</v>
      </c>
      <c r="G53" s="59">
        <v>833.84500000000003</v>
      </c>
      <c r="H53" s="60">
        <f t="shared" si="7"/>
        <v>2.8600318904834054E-2</v>
      </c>
      <c r="I53" s="60">
        <f t="shared" si="8"/>
        <v>2.9699852763457546E-2</v>
      </c>
      <c r="J53" s="60">
        <f t="shared" si="9"/>
        <v>-4.389944156840464E-3</v>
      </c>
      <c r="K53" s="60">
        <f t="shared" si="10"/>
        <v>-1.0598369805598251E-2</v>
      </c>
      <c r="L53" s="60">
        <f t="shared" si="11"/>
        <v>-8.477738238552579E-3</v>
      </c>
      <c r="M53" s="60">
        <f t="shared" si="12"/>
        <v>1.0089447085217085E-2</v>
      </c>
      <c r="N53" s="59">
        <f t="shared" si="15"/>
        <v>1.0648069865226335</v>
      </c>
      <c r="O53" s="59">
        <f t="shared" si="16"/>
        <v>1.6637510152247754</v>
      </c>
      <c r="P53" s="59">
        <f t="shared" si="17"/>
        <v>0.89446812893823269</v>
      </c>
      <c r="Q53" s="59">
        <f t="shared" si="18"/>
        <v>1.778510581910423</v>
      </c>
      <c r="R53" s="59">
        <f t="shared" si="19"/>
        <v>0.99118225253822556</v>
      </c>
      <c r="S53" s="59">
        <f t="shared" si="20"/>
        <v>1.1584784710798914</v>
      </c>
      <c r="T53" s="60"/>
      <c r="U53" s="60"/>
    </row>
    <row r="54" spans="1:25">
      <c r="A54" s="2">
        <v>42825</v>
      </c>
      <c r="B54" s="59">
        <v>19284.75</v>
      </c>
      <c r="C54" s="59">
        <v>12354.27</v>
      </c>
      <c r="D54" s="59">
        <v>21107.33</v>
      </c>
      <c r="E54" s="59">
        <v>2373.9499999999998</v>
      </c>
      <c r="F54" s="59">
        <v>13963.63</v>
      </c>
      <c r="G54" s="59">
        <v>825.51599999999996</v>
      </c>
      <c r="H54" s="60">
        <f t="shared" si="7"/>
        <v>2.6727744049986457E-2</v>
      </c>
      <c r="I54" s="60">
        <f t="shared" si="8"/>
        <v>3.9963735908521647E-2</v>
      </c>
      <c r="J54" s="60">
        <f t="shared" si="9"/>
        <v>8.4850552371888988E-3</v>
      </c>
      <c r="K54" s="60">
        <f t="shared" si="10"/>
        <v>-4.1355053384806828E-2</v>
      </c>
      <c r="L54" s="60">
        <f t="shared" si="11"/>
        <v>2.6380620511829989E-3</v>
      </c>
      <c r="M54" s="60">
        <f t="shared" si="12"/>
        <v>7.1278947980912832E-4</v>
      </c>
      <c r="N54" s="59">
        <f t="shared" si="15"/>
        <v>1.0351999381609653</v>
      </c>
      <c r="O54" s="59">
        <f t="shared" si="16"/>
        <v>1.6157630893698613</v>
      </c>
      <c r="P54" s="59">
        <f t="shared" si="17"/>
        <v>0.8984121079218389</v>
      </c>
      <c r="Q54" s="59">
        <f t="shared" si="18"/>
        <v>1.7975618066861017</v>
      </c>
      <c r="R54" s="59">
        <f t="shared" si="19"/>
        <v>0.99965708362148331</v>
      </c>
      <c r="S54" s="59">
        <f t="shared" si="20"/>
        <v>1.1469068154536965</v>
      </c>
      <c r="T54" s="60"/>
      <c r="U54" s="60"/>
      <c r="V54" s="4"/>
      <c r="W54" s="4"/>
    </row>
    <row r="55" spans="1:25">
      <c r="A55" s="2">
        <v>42794</v>
      </c>
      <c r="B55" s="59">
        <v>18782.73</v>
      </c>
      <c r="C55" s="59">
        <v>11879.52</v>
      </c>
      <c r="D55" s="59">
        <v>20929.740000000002</v>
      </c>
      <c r="E55" s="59">
        <v>2476.36</v>
      </c>
      <c r="F55" s="59">
        <v>13926.89</v>
      </c>
      <c r="G55" s="59">
        <v>824.928</v>
      </c>
      <c r="H55" s="60">
        <f t="shared" si="7"/>
        <v>3.4541389686163049E-2</v>
      </c>
      <c r="I55" s="60">
        <f t="shared" si="8"/>
        <v>1.0091115940698225E-2</v>
      </c>
      <c r="J55" s="60">
        <f t="shared" si="9"/>
        <v>-2.1712823106373791E-2</v>
      </c>
      <c r="K55" s="60">
        <f t="shared" si="10"/>
        <v>9.0105517086548792E-2</v>
      </c>
      <c r="L55" s="60">
        <f t="shared" si="11"/>
        <v>8.6188366687984574E-2</v>
      </c>
      <c r="M55" s="60">
        <f t="shared" si="12"/>
        <v>3.791030917328575E-2</v>
      </c>
      <c r="N55" s="59">
        <f t="shared" si="15"/>
        <v>1.0082516462227462</v>
      </c>
      <c r="O55" s="59">
        <f t="shared" si="16"/>
        <v>1.5536725306660009</v>
      </c>
      <c r="P55" s="59">
        <f t="shared" si="17"/>
        <v>0.8908531695698142</v>
      </c>
      <c r="Q55" s="59">
        <f t="shared" si="18"/>
        <v>1.8751069549085682</v>
      </c>
      <c r="R55" s="59">
        <f t="shared" si="19"/>
        <v>0.99702686488521963</v>
      </c>
      <c r="S55" s="59">
        <f t="shared" si="20"/>
        <v>1.146089894633886</v>
      </c>
      <c r="T55" s="60"/>
      <c r="U55" s="60"/>
      <c r="V55" s="4"/>
      <c r="W55" s="4"/>
    </row>
    <row r="56" spans="1:25">
      <c r="A56" s="2">
        <v>42766</v>
      </c>
      <c r="B56" s="59">
        <v>18155.61</v>
      </c>
      <c r="C56" s="59">
        <v>11760.84</v>
      </c>
      <c r="D56" s="59">
        <v>21394.27</v>
      </c>
      <c r="E56" s="59">
        <v>2271.67</v>
      </c>
      <c r="F56" s="59">
        <v>12821.8</v>
      </c>
      <c r="G56" s="59">
        <v>794.79700000000003</v>
      </c>
      <c r="H56" s="60">
        <f t="shared" si="7"/>
        <v>-5.403673117219232E-3</v>
      </c>
      <c r="I56" s="60">
        <f t="shared" si="8"/>
        <v>0.13659197522870348</v>
      </c>
      <c r="J56" s="60">
        <f t="shared" si="9"/>
        <v>-7.0573648745220763E-2</v>
      </c>
      <c r="K56" s="60">
        <f t="shared" si="10"/>
        <v>2.443303013767828E-2</v>
      </c>
      <c r="L56" s="60">
        <f t="shared" si="11"/>
        <v>-2.3091276332641852E-2</v>
      </c>
      <c r="M56" s="60">
        <f t="shared" si="12"/>
        <v>1.8038615933619662E-2</v>
      </c>
      <c r="N56" s="59">
        <f t="shared" si="15"/>
        <v>0.97458802158568825</v>
      </c>
      <c r="O56" s="59">
        <f t="shared" si="16"/>
        <v>1.5381508718835379</v>
      </c>
      <c r="P56" s="59">
        <f t="shared" si="17"/>
        <v>0.9106254181911666</v>
      </c>
      <c r="Q56" s="59">
        <f t="shared" si="18"/>
        <v>1.7201150948396624</v>
      </c>
      <c r="R56" s="59">
        <f t="shared" si="19"/>
        <v>0.91791340752926953</v>
      </c>
      <c r="S56" s="59">
        <f t="shared" si="20"/>
        <v>1.1042282599030808</v>
      </c>
      <c r="T56" s="60"/>
      <c r="U56" s="60"/>
      <c r="V56" s="4"/>
      <c r="W56" s="4"/>
    </row>
    <row r="57" spans="1:25">
      <c r="A57" s="2">
        <v>42734</v>
      </c>
      <c r="B57" s="59">
        <v>18254.25</v>
      </c>
      <c r="C57" s="59">
        <v>10347.459999999999</v>
      </c>
      <c r="D57" s="59">
        <v>23018.79</v>
      </c>
      <c r="E57" s="59">
        <v>2217.4899999999998</v>
      </c>
      <c r="F57" s="59">
        <v>13124.87</v>
      </c>
      <c r="G57" s="59">
        <v>780.71400000000006</v>
      </c>
      <c r="H57" s="60">
        <f t="shared" si="7"/>
        <v>-4.2262839478125924E-2</v>
      </c>
      <c r="I57" s="60">
        <f t="shared" si="8"/>
        <v>5.8119867881502252E-2</v>
      </c>
      <c r="J57" s="60">
        <f t="shared" si="9"/>
        <v>3.390599405046113E-2</v>
      </c>
      <c r="K57" s="60">
        <f t="shared" si="10"/>
        <v>4.6405398390864105E-2</v>
      </c>
      <c r="L57" s="60">
        <f t="shared" si="11"/>
        <v>1.0578649591760803E-2</v>
      </c>
      <c r="M57" s="60">
        <f t="shared" si="12"/>
        <v>2.0387784842801571E-2</v>
      </c>
      <c r="N57" s="59">
        <f t="shared" si="15"/>
        <v>0.97988298895110371</v>
      </c>
      <c r="O57" s="59">
        <f t="shared" si="16"/>
        <v>1.3533008374214794</v>
      </c>
      <c r="P57" s="59">
        <f t="shared" si="17"/>
        <v>0.97977146544400184</v>
      </c>
      <c r="Q57" s="59">
        <f t="shared" si="18"/>
        <v>1.6790898421231968</v>
      </c>
      <c r="R57" s="59">
        <f t="shared" si="19"/>
        <v>0.93961020645140969</v>
      </c>
      <c r="S57" s="59">
        <f t="shared" si="20"/>
        <v>1.0846624505401681</v>
      </c>
      <c r="T57" s="60"/>
      <c r="U57" s="60"/>
      <c r="V57" s="55"/>
      <c r="W57" s="55"/>
    </row>
    <row r="58" spans="1:25">
      <c r="A58" s="2">
        <v>42704</v>
      </c>
      <c r="B58" s="59">
        <v>19059.77</v>
      </c>
      <c r="C58" s="59">
        <v>9779.1</v>
      </c>
      <c r="D58" s="59">
        <v>22263.91</v>
      </c>
      <c r="E58" s="59">
        <v>2119.15</v>
      </c>
      <c r="F58" s="59">
        <v>12987.48</v>
      </c>
      <c r="G58" s="59">
        <v>765.11500000000001</v>
      </c>
      <c r="H58" s="60">
        <f t="shared" si="7"/>
        <v>9.7333378624309796E-2</v>
      </c>
      <c r="I58" s="60">
        <f t="shared" si="8"/>
        <v>-6.3025479812472751E-2</v>
      </c>
      <c r="J58" s="60">
        <f t="shared" si="9"/>
        <v>5.6979014153245355E-2</v>
      </c>
      <c r="K58" s="60">
        <f t="shared" si="10"/>
        <v>0.28454353136573873</v>
      </c>
      <c r="L58" s="60">
        <f t="shared" si="11"/>
        <v>2.3696189361425368E-2</v>
      </c>
      <c r="M58" s="60">
        <f t="shared" si="12"/>
        <v>4.2869818976832619E-2</v>
      </c>
      <c r="N58" s="59">
        <f t="shared" si="15"/>
        <v>1.0231230752466181</v>
      </c>
      <c r="O58" s="59">
        <f t="shared" si="16"/>
        <v>1.2789674199492813</v>
      </c>
      <c r="P58" s="59">
        <f t="shared" si="17"/>
        <v>0.94764076335955827</v>
      </c>
      <c r="Q58" s="59">
        <f t="shared" si="18"/>
        <v>1.604626509673267</v>
      </c>
      <c r="R58" s="59">
        <f t="shared" si="19"/>
        <v>0.92977444836280687</v>
      </c>
      <c r="S58" s="59">
        <f t="shared" si="20"/>
        <v>1.0629904303561106</v>
      </c>
      <c r="T58" s="60"/>
      <c r="U58" s="60"/>
      <c r="V58" s="57"/>
      <c r="W58" s="57"/>
    </row>
    <row r="59" spans="1:25">
      <c r="A59" s="2">
        <v>42674</v>
      </c>
      <c r="B59" s="59">
        <v>17369.169999999998</v>
      </c>
      <c r="C59" s="59">
        <v>10436.89</v>
      </c>
      <c r="D59" s="59">
        <v>21063.72</v>
      </c>
      <c r="E59" s="59">
        <v>1649.73</v>
      </c>
      <c r="F59" s="59">
        <v>12686.85</v>
      </c>
      <c r="G59" s="59">
        <v>733.66300000000001</v>
      </c>
      <c r="H59" s="60">
        <f t="shared" si="7"/>
        <v>-1.9763682343108213E-2</v>
      </c>
      <c r="I59" s="60">
        <f t="shared" si="8"/>
        <v>0.267072639222242</v>
      </c>
      <c r="J59" s="60">
        <f t="shared" si="9"/>
        <v>-4.5371299031082502E-2</v>
      </c>
      <c r="K59" s="60">
        <f t="shared" si="10"/>
        <v>5.4315732965221075E-2</v>
      </c>
      <c r="L59" s="60">
        <f t="shared" si="11"/>
        <v>-6.3772965027038553E-2</v>
      </c>
      <c r="M59" s="60">
        <f t="shared" si="12"/>
        <v>-1.9691341528594308E-2</v>
      </c>
      <c r="N59" s="59">
        <f t="shared" ref="N59:N61" si="28">N60*(1+H59)</f>
        <v>0.93237214430611159</v>
      </c>
      <c r="O59" s="59">
        <f t="shared" ref="O59:O61" si="29">O60*(1+I59)</f>
        <v>1.3649970115444625</v>
      </c>
      <c r="P59" s="59">
        <f t="shared" ref="P59:P61" si="30">P60*(1+J59)</f>
        <v>0.89655589247315481</v>
      </c>
      <c r="Q59" s="59">
        <f t="shared" ref="Q59:Q61" si="31">Q60*(1+K59)</f>
        <v>1.2491803278688525</v>
      </c>
      <c r="R59" s="59">
        <f t="shared" ref="R59:R61" si="32">R60*(1+L59)</f>
        <v>0.90825232918254173</v>
      </c>
      <c r="S59" s="59">
        <f t="shared" ref="S59:S61" si="33">S60*(1+M59)</f>
        <v>1.0192935024229759</v>
      </c>
      <c r="T59" s="60"/>
      <c r="U59" s="60"/>
      <c r="V59" s="57"/>
      <c r="W59" s="57"/>
    </row>
    <row r="60" spans="1:25">
      <c r="A60" s="2">
        <v>42643</v>
      </c>
      <c r="B60" s="59">
        <v>17719.37</v>
      </c>
      <c r="C60" s="59">
        <v>8237.01</v>
      </c>
      <c r="D60" s="59">
        <v>22064.83</v>
      </c>
      <c r="E60" s="59">
        <v>1564.74</v>
      </c>
      <c r="F60" s="59">
        <v>13551.04</v>
      </c>
      <c r="G60" s="59">
        <v>748.4</v>
      </c>
      <c r="H60" s="60">
        <f t="shared" si="7"/>
        <v>-3.7168675353467462E-2</v>
      </c>
      <c r="I60" s="60">
        <f t="shared" si="8"/>
        <v>1.1287809681193695E-2</v>
      </c>
      <c r="J60" s="60">
        <f t="shared" si="9"/>
        <v>1.6064865924871885E-3</v>
      </c>
      <c r="K60" s="60">
        <f t="shared" si="10"/>
        <v>-3.0364247028641489E-2</v>
      </c>
      <c r="L60" s="60">
        <f t="shared" si="11"/>
        <v>-2.6724594254309064E-2</v>
      </c>
      <c r="M60" s="60">
        <f t="shared" si="12"/>
        <v>-8.4172497504919619E-5</v>
      </c>
      <c r="N60" s="59">
        <f t="shared" si="28"/>
        <v>0.95117078148543577</v>
      </c>
      <c r="O60" s="59">
        <f t="shared" si="29"/>
        <v>1.0772839451275096</v>
      </c>
      <c r="P60" s="59">
        <f t="shared" si="30"/>
        <v>0.93916712493892063</v>
      </c>
      <c r="Q60" s="59">
        <f t="shared" si="31"/>
        <v>1.1848256540339983</v>
      </c>
      <c r="R60" s="59">
        <f t="shared" si="32"/>
        <v>0.97011974153125402</v>
      </c>
      <c r="S60" s="59">
        <f t="shared" si="33"/>
        <v>1.0397679277997598</v>
      </c>
      <c r="T60" s="60"/>
      <c r="U60" s="60"/>
      <c r="V60" s="57"/>
      <c r="W60" s="57"/>
    </row>
    <row r="61" spans="1:25">
      <c r="A61" s="2">
        <v>42613</v>
      </c>
      <c r="B61" s="59">
        <v>18403.400000000001</v>
      </c>
      <c r="C61" s="59">
        <v>8145.07</v>
      </c>
      <c r="D61" s="59">
        <v>22029.439999999999</v>
      </c>
      <c r="E61" s="59">
        <v>1613.74</v>
      </c>
      <c r="F61" s="59">
        <v>13923.13</v>
      </c>
      <c r="G61" s="59">
        <v>748.46299999999997</v>
      </c>
      <c r="H61" s="60">
        <f t="shared" si="7"/>
        <v>-2.7937410734658941E-2</v>
      </c>
      <c r="I61" s="60">
        <f t="shared" si="8"/>
        <v>6.7945392992660114E-2</v>
      </c>
      <c r="J61" s="60">
        <f t="shared" si="9"/>
        <v>-1.1845594594303677E-2</v>
      </c>
      <c r="K61" s="60">
        <f t="shared" si="10"/>
        <v>0.1190519118483282</v>
      </c>
      <c r="L61" s="60">
        <f t="shared" si="11"/>
        <v>-4.8635762023818474E-2</v>
      </c>
      <c r="M61" s="60">
        <f t="shared" si="12"/>
        <v>2.0416687864319716E-3</v>
      </c>
      <c r="N61" s="59">
        <f t="shared" si="28"/>
        <v>0.98788931886342868</v>
      </c>
      <c r="O61" s="59">
        <f t="shared" si="29"/>
        <v>1.0652594986457129</v>
      </c>
      <c r="P61" s="59">
        <f t="shared" si="30"/>
        <v>0.93766078545878007</v>
      </c>
      <c r="Q61" s="59">
        <f t="shared" si="31"/>
        <v>1.2219285957672357</v>
      </c>
      <c r="R61" s="59">
        <f t="shared" si="32"/>
        <v>0.99675768626659256</v>
      </c>
      <c r="S61" s="59">
        <f t="shared" si="33"/>
        <v>1.0398554550304537</v>
      </c>
      <c r="T61" s="60"/>
      <c r="U61" s="60"/>
      <c r="V61" s="57"/>
      <c r="W61" s="57"/>
    </row>
    <row r="62" spans="1:25">
      <c r="A62" s="2">
        <v>42580</v>
      </c>
      <c r="B62" s="59">
        <v>18932.32</v>
      </c>
      <c r="C62" s="59">
        <v>7626.86</v>
      </c>
      <c r="D62" s="59">
        <v>22293.52</v>
      </c>
      <c r="E62" s="59">
        <v>1442.06</v>
      </c>
      <c r="F62" s="59">
        <v>14634.91</v>
      </c>
      <c r="G62" s="59">
        <v>746.93799999999999</v>
      </c>
      <c r="H62" s="60">
        <f t="shared" si="7"/>
        <v>1.6281595210910327E-2</v>
      </c>
      <c r="I62" s="60">
        <f t="shared" si="8"/>
        <v>-2.5150109402322096E-3</v>
      </c>
      <c r="J62" s="60">
        <f t="shared" si="9"/>
        <v>-5.1098917001929034E-2</v>
      </c>
      <c r="K62" s="60">
        <f t="shared" si="10"/>
        <v>9.1932003180251964E-2</v>
      </c>
      <c r="L62" s="60">
        <f t="shared" si="11"/>
        <v>4.7714057853357694E-2</v>
      </c>
      <c r="M62" s="60">
        <f t="shared" si="12"/>
        <v>3.7736740319210371E-2</v>
      </c>
      <c r="N62" s="59">
        <f>N63*(1+H62)</f>
        <v>1.0162815952109103</v>
      </c>
      <c r="O62" s="59">
        <f t="shared" ref="O62:S62" si="34">O63*(1+I62)</f>
        <v>0.99748498905976779</v>
      </c>
      <c r="P62" s="59">
        <f t="shared" si="34"/>
        <v>0.94890108299807097</v>
      </c>
      <c r="Q62" s="59">
        <f t="shared" si="34"/>
        <v>1.091932003180252</v>
      </c>
      <c r="R62" s="59">
        <f t="shared" si="34"/>
        <v>1.0477140578533577</v>
      </c>
      <c r="S62" s="59">
        <f t="shared" si="34"/>
        <v>1.0377367403192104</v>
      </c>
      <c r="T62" s="60"/>
      <c r="U62" s="60"/>
      <c r="V62" s="57"/>
      <c r="W62" s="57"/>
    </row>
    <row r="63" spans="1:25">
      <c r="A63" s="2">
        <v>42551</v>
      </c>
      <c r="B63" s="59">
        <v>18629.009999999998</v>
      </c>
      <c r="C63" s="59">
        <v>7646.09</v>
      </c>
      <c r="D63" s="59">
        <v>23494.04</v>
      </c>
      <c r="E63" s="59">
        <v>1320.65</v>
      </c>
      <c r="F63" s="59">
        <v>13968.42</v>
      </c>
      <c r="G63" s="59">
        <v>719.77599999999995</v>
      </c>
      <c r="H63" s="60"/>
      <c r="I63" s="60"/>
      <c r="J63" s="60"/>
      <c r="K63" s="60"/>
      <c r="L63" s="60"/>
      <c r="M63" s="60"/>
      <c r="N63" s="65">
        <v>1</v>
      </c>
      <c r="O63" s="65">
        <v>1</v>
      </c>
      <c r="P63" s="65">
        <v>1</v>
      </c>
      <c r="Q63" s="65">
        <v>1</v>
      </c>
      <c r="R63" s="65">
        <v>1</v>
      </c>
      <c r="S63" s="65">
        <v>1</v>
      </c>
      <c r="T63" s="60"/>
      <c r="U63" s="60"/>
      <c r="V63" s="57"/>
      <c r="W63" s="57"/>
    </row>
    <row r="64" spans="1:25">
      <c r="A64" s="2"/>
      <c r="B64" s="12"/>
      <c r="C64" s="12"/>
      <c r="D64" s="12"/>
      <c r="E64" s="12"/>
      <c r="F64" s="12"/>
      <c r="G64" s="12"/>
    </row>
    <row r="65" spans="1:7">
      <c r="A65" s="2"/>
      <c r="B65" s="12"/>
      <c r="C65" s="12"/>
      <c r="D65" s="12"/>
      <c r="E65" s="12"/>
      <c r="F65" s="12"/>
      <c r="G65" s="12"/>
    </row>
    <row r="66" spans="1:7">
      <c r="A66" s="2"/>
      <c r="B66" s="12"/>
      <c r="C66" s="12"/>
      <c r="D66" s="12"/>
      <c r="E66" s="12"/>
      <c r="F66" s="12"/>
      <c r="G66" s="12"/>
    </row>
    <row r="67" spans="1:7">
      <c r="A67" s="2"/>
      <c r="B67" s="12"/>
      <c r="C67" s="12"/>
      <c r="D67" s="12"/>
      <c r="E67" s="12"/>
      <c r="F67" s="12"/>
      <c r="G67" s="12"/>
    </row>
    <row r="68" spans="1:7">
      <c r="A68" s="2"/>
      <c r="B68" s="12"/>
      <c r="C68" s="12"/>
      <c r="D68" s="12"/>
      <c r="E68" s="12"/>
      <c r="F68" s="12"/>
      <c r="G68" s="12"/>
    </row>
    <row r="69" spans="1:7">
      <c r="A69" s="2"/>
      <c r="B69" s="12"/>
      <c r="C69" s="12"/>
      <c r="D69" s="12"/>
      <c r="E69" s="12"/>
      <c r="F69" s="12"/>
      <c r="G69" s="12"/>
    </row>
    <row r="70" spans="1:7">
      <c r="A70" s="2"/>
      <c r="B70" s="12"/>
      <c r="C70" s="12"/>
      <c r="D70" s="12"/>
      <c r="E70" s="12"/>
      <c r="F70" s="12"/>
      <c r="G70" s="12"/>
    </row>
    <row r="71" spans="1:7">
      <c r="A71" s="2"/>
      <c r="B71" s="12"/>
      <c r="C71" s="12"/>
      <c r="D71" s="12"/>
      <c r="E71" s="12"/>
      <c r="F71" s="12"/>
      <c r="G71" s="12"/>
    </row>
    <row r="72" spans="1:7">
      <c r="B72" s="12"/>
      <c r="C72" s="12"/>
      <c r="D72" s="12"/>
      <c r="E72" s="12"/>
      <c r="F72" s="12"/>
      <c r="G72" s="12"/>
    </row>
    <row r="73" spans="1:7">
      <c r="B73" s="12"/>
      <c r="C73" s="12"/>
      <c r="D73" s="12"/>
      <c r="E73" s="12"/>
      <c r="F73" s="12"/>
      <c r="G73" s="12"/>
    </row>
    <row r="74" spans="1:7">
      <c r="B74" s="12"/>
      <c r="C74" s="12"/>
      <c r="D74" s="12"/>
      <c r="E74" s="12"/>
      <c r="F74" s="12"/>
      <c r="G74" s="12"/>
    </row>
    <row r="75" spans="1:7">
      <c r="B75" s="12"/>
      <c r="C75" s="12"/>
      <c r="D75" s="12"/>
      <c r="E75" s="12"/>
      <c r="F75" s="12"/>
      <c r="G75" s="12"/>
    </row>
    <row r="76" spans="1:7">
      <c r="B76" s="12"/>
      <c r="C76" s="12"/>
      <c r="D76" s="12"/>
      <c r="E76" s="12"/>
      <c r="F76" s="12"/>
      <c r="G76" s="12"/>
    </row>
    <row r="77" spans="1:7">
      <c r="B77" s="12"/>
      <c r="C77" s="12"/>
      <c r="D77" s="12"/>
      <c r="E77" s="12"/>
      <c r="F77" s="12"/>
      <c r="G77" s="12"/>
    </row>
    <row r="78" spans="1:7">
      <c r="B78" s="12"/>
      <c r="C78" s="12"/>
      <c r="D78" s="12"/>
      <c r="E78" s="12"/>
      <c r="F78" s="12"/>
      <c r="G78" s="12"/>
    </row>
    <row r="79" spans="1:7">
      <c r="B79" s="12"/>
      <c r="C79" s="12"/>
      <c r="D79" s="12"/>
      <c r="E79" s="12"/>
      <c r="F79" s="12"/>
      <c r="G79" s="12"/>
    </row>
    <row r="80" spans="1:7">
      <c r="B80" s="12"/>
      <c r="C80" s="12"/>
      <c r="D80" s="12"/>
      <c r="E80" s="12"/>
      <c r="F80" s="12"/>
      <c r="G80" s="12"/>
    </row>
    <row r="81" spans="1:7">
      <c r="B81" s="12"/>
      <c r="C81" s="12"/>
      <c r="D81" s="12"/>
      <c r="E81" s="12"/>
      <c r="F81" s="12"/>
      <c r="G81" s="12"/>
    </row>
    <row r="82" spans="1:7">
      <c r="B82" s="12"/>
      <c r="C82" s="12"/>
      <c r="D82" s="12"/>
      <c r="E82" s="12"/>
      <c r="F82" s="12"/>
      <c r="G82" s="12"/>
    </row>
    <row r="83" spans="1:7">
      <c r="A83" s="2"/>
      <c r="B83" s="12"/>
      <c r="C83" s="12"/>
      <c r="D83" s="12"/>
      <c r="E83" s="12"/>
      <c r="F83" s="12"/>
      <c r="G83" s="12"/>
    </row>
    <row r="84" spans="1:7">
      <c r="A84" s="2"/>
      <c r="B84" s="12"/>
      <c r="C84" s="12"/>
      <c r="D84" s="12"/>
      <c r="E84" s="12"/>
      <c r="F84" s="12"/>
      <c r="G84" s="12"/>
    </row>
    <row r="85" spans="1:7">
      <c r="A85" s="2"/>
      <c r="B85" s="12"/>
      <c r="C85" s="12"/>
      <c r="D85" s="12"/>
      <c r="E85" s="12"/>
      <c r="F85" s="12"/>
      <c r="G85" s="12"/>
    </row>
    <row r="86" spans="1:7">
      <c r="A86" s="2"/>
      <c r="B86" s="12"/>
      <c r="C86" s="12"/>
      <c r="D86" s="12"/>
      <c r="E86" s="12"/>
      <c r="F86" s="12"/>
      <c r="G86" s="12"/>
    </row>
    <row r="87" spans="1:7">
      <c r="A87" s="2"/>
      <c r="B87" s="12"/>
      <c r="C87" s="12"/>
      <c r="D87" s="12"/>
      <c r="E87" s="12"/>
      <c r="F87" s="12"/>
      <c r="G87" s="12"/>
    </row>
    <row r="88" spans="1:7">
      <c r="A88" s="2"/>
      <c r="B88" s="12"/>
      <c r="C88" s="12"/>
      <c r="D88" s="12"/>
      <c r="E88" s="12"/>
      <c r="F88" s="12"/>
      <c r="G88" s="12"/>
    </row>
    <row r="89" spans="1:7">
      <c r="A89" s="2"/>
      <c r="B89" s="12"/>
      <c r="C89" s="12"/>
      <c r="D89" s="12"/>
      <c r="E89" s="12"/>
      <c r="F89" s="12"/>
      <c r="G89" s="12"/>
    </row>
    <row r="90" spans="1:7">
      <c r="A90" s="2"/>
      <c r="B90" s="12"/>
      <c r="C90" s="12"/>
      <c r="D90" s="12"/>
      <c r="E90" s="12"/>
      <c r="F90" s="12"/>
      <c r="G90" s="12"/>
    </row>
    <row r="91" spans="1:7">
      <c r="A91" s="2"/>
      <c r="B91" s="12"/>
      <c r="C91" s="12"/>
      <c r="D91" s="12"/>
      <c r="E91" s="12"/>
      <c r="F91" s="12"/>
      <c r="G91" s="12"/>
    </row>
    <row r="92" spans="1:7">
      <c r="A92" s="2"/>
      <c r="B92" s="12"/>
      <c r="C92" s="12"/>
      <c r="D92" s="12"/>
      <c r="E92" s="12"/>
      <c r="F92" s="12"/>
      <c r="G92" s="12"/>
    </row>
    <row r="93" spans="1:7">
      <c r="A93" s="2"/>
      <c r="B93" s="12"/>
      <c r="C93" s="12"/>
      <c r="D93" s="12"/>
      <c r="E93" s="12"/>
      <c r="F93" s="12"/>
      <c r="G93" s="12"/>
    </row>
    <row r="94" spans="1:7">
      <c r="A94" s="2"/>
    </row>
    <row r="95" spans="1:7">
      <c r="A95" s="2"/>
    </row>
    <row r="96" spans="1:7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  <row r="104" spans="1:1">
      <c r="A104" s="2"/>
    </row>
    <row r="105" spans="1:1">
      <c r="A105" s="2"/>
    </row>
    <row r="106" spans="1:1">
      <c r="A106" s="2"/>
    </row>
    <row r="107" spans="1:1">
      <c r="A107" s="2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159" spans="1:1">
      <c r="A159" s="2"/>
    </row>
    <row r="160" spans="1:1">
      <c r="A160" s="2"/>
    </row>
    <row r="161" spans="1:1">
      <c r="A161" s="2"/>
    </row>
    <row r="162" spans="1:1">
      <c r="A162" s="2"/>
    </row>
    <row r="163" spans="1:1">
      <c r="A163" s="2"/>
    </row>
    <row r="164" spans="1:1">
      <c r="A164" s="2"/>
    </row>
    <row r="165" spans="1:1">
      <c r="A165" s="2"/>
    </row>
    <row r="166" spans="1:1">
      <c r="A166" s="2"/>
    </row>
    <row r="167" spans="1:1">
      <c r="A167" s="2"/>
    </row>
    <row r="168" spans="1:1">
      <c r="A168" s="2"/>
    </row>
    <row r="169" spans="1:1">
      <c r="A169" s="2"/>
    </row>
    <row r="170" spans="1:1">
      <c r="A170" s="2"/>
    </row>
    <row r="171" spans="1:1">
      <c r="A171" s="2"/>
    </row>
    <row r="172" spans="1:1">
      <c r="A172" s="2"/>
    </row>
    <row r="173" spans="1:1">
      <c r="A173" s="2"/>
    </row>
    <row r="174" spans="1:1">
      <c r="A174" s="2"/>
    </row>
    <row r="175" spans="1:1">
      <c r="A175" s="2"/>
    </row>
  </sheetData>
  <mergeCells count="3">
    <mergeCell ref="B1:G1"/>
    <mergeCell ref="H1:M1"/>
    <mergeCell ref="N1:S1"/>
  </mergeCells>
  <pageMargins left="0.7" right="0.7" top="0.75" bottom="0.75" header="0.3" footer="0.3"/>
  <ignoredErrors>
    <ignoredError sqref="X12:AC12" formula="1"/>
  </ignoredErrors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8737-E494-45D5-9ADB-8F1C67CC2C24}">
  <dimension ref="A1:J19"/>
  <sheetViews>
    <sheetView workbookViewId="0">
      <selection activeCell="N4" sqref="N4"/>
    </sheetView>
  </sheetViews>
  <sheetFormatPr defaultRowHeight="14.35"/>
  <cols>
    <col min="2" max="2" width="11" bestFit="1" customWidth="1"/>
    <col min="6" max="10" width="0" hidden="1" customWidth="1"/>
  </cols>
  <sheetData>
    <row r="1" spans="1:10" ht="43">
      <c r="A1" s="5">
        <v>1</v>
      </c>
      <c r="B1" s="7">
        <v>6002031174</v>
      </c>
      <c r="C1" s="8" t="s">
        <v>2</v>
      </c>
      <c r="D1" s="8" t="s">
        <v>3</v>
      </c>
      <c r="E1" s="9" t="s">
        <v>4</v>
      </c>
      <c r="F1" s="6">
        <v>66</v>
      </c>
      <c r="G1" s="6">
        <v>45</v>
      </c>
      <c r="H1" s="5">
        <v>3.6</v>
      </c>
      <c r="I1" s="10" t="s">
        <v>5</v>
      </c>
      <c r="J1" s="11" t="s">
        <v>6</v>
      </c>
    </row>
    <row r="2" spans="1:10" ht="43">
      <c r="A2" s="5">
        <v>2</v>
      </c>
      <c r="B2" s="7">
        <v>6102031413</v>
      </c>
      <c r="C2" s="8" t="s">
        <v>7</v>
      </c>
      <c r="D2" s="8" t="s">
        <v>8</v>
      </c>
      <c r="E2" s="9" t="s">
        <v>9</v>
      </c>
      <c r="F2" s="6">
        <v>34.5</v>
      </c>
      <c r="G2" s="6">
        <v>18</v>
      </c>
      <c r="H2" s="5">
        <v>3.33</v>
      </c>
      <c r="I2" s="10" t="s">
        <v>5</v>
      </c>
      <c r="J2" s="11" t="s">
        <v>6</v>
      </c>
    </row>
    <row r="3" spans="1:10" ht="28.7">
      <c r="A3" s="5">
        <v>3</v>
      </c>
      <c r="B3" s="7">
        <v>6102031421</v>
      </c>
      <c r="C3" s="8" t="s">
        <v>2</v>
      </c>
      <c r="D3" s="8" t="s">
        <v>10</v>
      </c>
      <c r="E3" s="9" t="s">
        <v>11</v>
      </c>
      <c r="F3" s="6">
        <v>34.5</v>
      </c>
      <c r="G3" s="6">
        <v>18</v>
      </c>
      <c r="H3" s="5">
        <v>3.89</v>
      </c>
      <c r="I3" s="10" t="s">
        <v>5</v>
      </c>
      <c r="J3" s="11" t="s">
        <v>6</v>
      </c>
    </row>
    <row r="4" spans="1:10" ht="43">
      <c r="A4" s="5">
        <v>4</v>
      </c>
      <c r="B4" s="7">
        <v>6102031520</v>
      </c>
      <c r="C4" s="8" t="s">
        <v>2</v>
      </c>
      <c r="D4" s="8" t="s">
        <v>12</v>
      </c>
      <c r="E4" s="9" t="s">
        <v>13</v>
      </c>
      <c r="F4" s="6">
        <v>37.5</v>
      </c>
      <c r="G4" s="6">
        <v>18</v>
      </c>
      <c r="H4" s="5">
        <v>3.22</v>
      </c>
      <c r="I4" s="10" t="s">
        <v>5</v>
      </c>
      <c r="J4" s="11" t="s">
        <v>6</v>
      </c>
    </row>
    <row r="5" spans="1:10" ht="43">
      <c r="A5" s="5">
        <v>5</v>
      </c>
      <c r="B5" s="7">
        <v>6102031538</v>
      </c>
      <c r="C5" s="8" t="s">
        <v>2</v>
      </c>
      <c r="D5" s="8" t="s">
        <v>14</v>
      </c>
      <c r="E5" s="9" t="s">
        <v>15</v>
      </c>
      <c r="F5" s="6">
        <v>37.5</v>
      </c>
      <c r="G5" s="6">
        <v>18</v>
      </c>
      <c r="H5" s="5">
        <v>3.45</v>
      </c>
      <c r="I5" s="10" t="s">
        <v>5</v>
      </c>
      <c r="J5" s="11" t="s">
        <v>6</v>
      </c>
    </row>
    <row r="6" spans="1:10" ht="43">
      <c r="A6" s="5">
        <v>6</v>
      </c>
      <c r="B6" s="7">
        <v>6102031561</v>
      </c>
      <c r="C6" s="8" t="s">
        <v>2</v>
      </c>
      <c r="D6" s="8" t="s">
        <v>16</v>
      </c>
      <c r="E6" s="9" t="s">
        <v>17</v>
      </c>
      <c r="F6" s="6">
        <v>37.5</v>
      </c>
      <c r="G6" s="6">
        <v>18</v>
      </c>
      <c r="H6" s="5">
        <v>3.28</v>
      </c>
      <c r="I6" s="10" t="s">
        <v>5</v>
      </c>
      <c r="J6" s="11" t="s">
        <v>6</v>
      </c>
    </row>
    <row r="7" spans="1:10" ht="43">
      <c r="A7" s="5">
        <v>7</v>
      </c>
      <c r="B7" s="7">
        <v>6102031629</v>
      </c>
      <c r="C7" s="8" t="s">
        <v>2</v>
      </c>
      <c r="D7" s="8" t="s">
        <v>18</v>
      </c>
      <c r="E7" s="9" t="s">
        <v>19</v>
      </c>
      <c r="F7" s="6">
        <v>37.5</v>
      </c>
      <c r="G7" s="6">
        <v>18</v>
      </c>
      <c r="H7" s="5">
        <v>3.5</v>
      </c>
      <c r="I7" s="10" t="s">
        <v>5</v>
      </c>
      <c r="J7" s="11" t="s">
        <v>6</v>
      </c>
    </row>
    <row r="8" spans="1:10" ht="43">
      <c r="A8" s="5">
        <v>8</v>
      </c>
      <c r="B8" s="7">
        <v>6102031637</v>
      </c>
      <c r="C8" s="8" t="s">
        <v>7</v>
      </c>
      <c r="D8" s="8" t="s">
        <v>20</v>
      </c>
      <c r="E8" s="9" t="s">
        <v>21</v>
      </c>
      <c r="F8" s="6">
        <v>34.5</v>
      </c>
      <c r="G8" s="6">
        <v>18</v>
      </c>
      <c r="H8" s="5">
        <v>3.33</v>
      </c>
      <c r="I8" s="10" t="s">
        <v>5</v>
      </c>
      <c r="J8" s="11" t="s">
        <v>6</v>
      </c>
    </row>
    <row r="9" spans="1:10" ht="57.35">
      <c r="A9" s="5">
        <v>9</v>
      </c>
      <c r="B9" s="7">
        <v>6102031645</v>
      </c>
      <c r="C9" s="8" t="s">
        <v>2</v>
      </c>
      <c r="D9" s="8" t="s">
        <v>22</v>
      </c>
      <c r="E9" s="9" t="s">
        <v>23</v>
      </c>
      <c r="F9" s="6">
        <v>37.5</v>
      </c>
      <c r="G9" s="6">
        <v>18</v>
      </c>
      <c r="H9" s="5">
        <v>3.56</v>
      </c>
      <c r="I9" s="10" t="s">
        <v>5</v>
      </c>
      <c r="J9" s="11" t="s">
        <v>6</v>
      </c>
    </row>
    <row r="10" spans="1:10" ht="43">
      <c r="A10" s="5">
        <v>10</v>
      </c>
      <c r="B10" s="7">
        <v>6102031702</v>
      </c>
      <c r="C10" s="8" t="s">
        <v>7</v>
      </c>
      <c r="D10" s="8" t="s">
        <v>24</v>
      </c>
      <c r="E10" s="9" t="s">
        <v>25</v>
      </c>
      <c r="F10" s="6">
        <v>31.5</v>
      </c>
      <c r="G10" s="6">
        <v>18</v>
      </c>
      <c r="H10" s="5">
        <v>3.17</v>
      </c>
      <c r="I10" s="10" t="s">
        <v>5</v>
      </c>
      <c r="J10" s="11" t="s">
        <v>6</v>
      </c>
    </row>
    <row r="11" spans="1:10" ht="43">
      <c r="A11" s="5">
        <v>11</v>
      </c>
      <c r="B11" s="7">
        <v>6102031801</v>
      </c>
      <c r="C11" s="8" t="s">
        <v>2</v>
      </c>
      <c r="D11" s="8" t="s">
        <v>26</v>
      </c>
      <c r="E11" s="9" t="s">
        <v>27</v>
      </c>
      <c r="F11" s="6">
        <v>37.5</v>
      </c>
      <c r="G11" s="6">
        <v>18</v>
      </c>
      <c r="H11" s="5">
        <v>3.33</v>
      </c>
      <c r="I11" s="10" t="s">
        <v>5</v>
      </c>
      <c r="J11" s="11" t="s">
        <v>6</v>
      </c>
    </row>
    <row r="12" spans="1:10" ht="43">
      <c r="A12" s="5">
        <v>12</v>
      </c>
      <c r="B12" s="7">
        <v>6102031819</v>
      </c>
      <c r="C12" s="8" t="s">
        <v>7</v>
      </c>
      <c r="D12" s="8" t="s">
        <v>28</v>
      </c>
      <c r="E12" s="9" t="s">
        <v>29</v>
      </c>
      <c r="F12" s="6">
        <v>37.5</v>
      </c>
      <c r="G12" s="6">
        <v>18</v>
      </c>
      <c r="H12" s="5">
        <v>3.28</v>
      </c>
      <c r="I12" s="10" t="s">
        <v>5</v>
      </c>
      <c r="J12" s="11" t="s">
        <v>6</v>
      </c>
    </row>
    <row r="13" spans="1:10" ht="43">
      <c r="A13" s="5">
        <v>13</v>
      </c>
      <c r="B13" s="7">
        <v>6102031827</v>
      </c>
      <c r="C13" s="8" t="s">
        <v>7</v>
      </c>
      <c r="D13" s="8" t="s">
        <v>30</v>
      </c>
      <c r="E13" s="9" t="s">
        <v>31</v>
      </c>
      <c r="F13" s="6">
        <v>37.5</v>
      </c>
      <c r="G13" s="6">
        <v>18</v>
      </c>
      <c r="H13" s="5">
        <v>3.5</v>
      </c>
      <c r="I13" s="10" t="s">
        <v>5</v>
      </c>
      <c r="J13" s="11" t="s">
        <v>6</v>
      </c>
    </row>
    <row r="14" spans="1:10" ht="43">
      <c r="A14" s="5">
        <v>14</v>
      </c>
      <c r="B14" s="7">
        <v>6102031850</v>
      </c>
      <c r="C14" s="8" t="s">
        <v>7</v>
      </c>
      <c r="D14" s="8" t="s">
        <v>32</v>
      </c>
      <c r="E14" s="9" t="s">
        <v>33</v>
      </c>
      <c r="F14" s="6">
        <v>34.5</v>
      </c>
      <c r="G14" s="6">
        <v>18</v>
      </c>
      <c r="H14" s="5">
        <v>3.72</v>
      </c>
      <c r="I14" s="10" t="s">
        <v>5</v>
      </c>
      <c r="J14" s="11" t="s">
        <v>6</v>
      </c>
    </row>
    <row r="15" spans="1:10" ht="43">
      <c r="A15" s="5">
        <v>15</v>
      </c>
      <c r="B15" s="7">
        <v>6102031926</v>
      </c>
      <c r="C15" s="8" t="s">
        <v>2</v>
      </c>
      <c r="D15" s="8" t="s">
        <v>34</v>
      </c>
      <c r="E15" s="9" t="s">
        <v>35</v>
      </c>
      <c r="F15" s="6">
        <v>31.5</v>
      </c>
      <c r="G15" s="6">
        <v>18</v>
      </c>
      <c r="H15" s="5">
        <v>3.44</v>
      </c>
      <c r="I15" s="10" t="s">
        <v>5</v>
      </c>
      <c r="J15" s="11" t="s">
        <v>6</v>
      </c>
    </row>
    <row r="16" spans="1:10" ht="43">
      <c r="A16" s="5">
        <v>16</v>
      </c>
      <c r="B16" s="7">
        <v>6102031983</v>
      </c>
      <c r="C16" s="8" t="s">
        <v>7</v>
      </c>
      <c r="D16" s="8" t="s">
        <v>36</v>
      </c>
      <c r="E16" s="9" t="s">
        <v>37</v>
      </c>
      <c r="F16" s="6">
        <v>34.5</v>
      </c>
      <c r="G16" s="6">
        <v>18</v>
      </c>
      <c r="H16" s="5">
        <v>3.11</v>
      </c>
      <c r="I16" s="10" t="s">
        <v>5</v>
      </c>
      <c r="J16" s="11" t="s">
        <v>6</v>
      </c>
    </row>
    <row r="17" spans="1:10" ht="43">
      <c r="A17" s="5">
        <v>17</v>
      </c>
      <c r="B17" s="7">
        <v>6102032023</v>
      </c>
      <c r="C17" s="8" t="s">
        <v>2</v>
      </c>
      <c r="D17" s="8" t="s">
        <v>38</v>
      </c>
      <c r="E17" s="9" t="s">
        <v>39</v>
      </c>
      <c r="F17" s="6">
        <v>37.5</v>
      </c>
      <c r="G17" s="6">
        <v>18</v>
      </c>
      <c r="H17" s="5">
        <v>3.28</v>
      </c>
      <c r="I17" s="10" t="s">
        <v>5</v>
      </c>
      <c r="J17" s="11" t="s">
        <v>6</v>
      </c>
    </row>
    <row r="18" spans="1:10" ht="43">
      <c r="A18" s="5">
        <v>18</v>
      </c>
      <c r="B18" s="7">
        <v>6102032080</v>
      </c>
      <c r="C18" s="8" t="s">
        <v>7</v>
      </c>
      <c r="D18" s="8" t="s">
        <v>40</v>
      </c>
      <c r="E18" s="9" t="s">
        <v>41</v>
      </c>
      <c r="F18" s="6">
        <v>34.5</v>
      </c>
      <c r="G18" s="6">
        <v>18</v>
      </c>
      <c r="H18" s="5">
        <v>3.78</v>
      </c>
      <c r="I18" s="10" t="s">
        <v>5</v>
      </c>
      <c r="J18" s="11" t="s">
        <v>6</v>
      </c>
    </row>
    <row r="19" spans="1:10" ht="43">
      <c r="A19" s="5">
        <v>19</v>
      </c>
      <c r="B19" s="7">
        <v>6102032106</v>
      </c>
      <c r="C19" s="8" t="s">
        <v>7</v>
      </c>
      <c r="D19" s="8" t="s">
        <v>42</v>
      </c>
      <c r="E19" s="9" t="s">
        <v>43</v>
      </c>
      <c r="F19" s="6">
        <v>37.5</v>
      </c>
      <c r="G19" s="6">
        <v>24</v>
      </c>
      <c r="H19" s="5">
        <v>3.63</v>
      </c>
      <c r="I19" s="10" t="s">
        <v>5</v>
      </c>
      <c r="J19" s="11" t="s">
        <v>6</v>
      </c>
    </row>
  </sheetData>
  <hyperlinks>
    <hyperlink ref="B1" r:id="rId1" display="https://web.reg.tu.ac.th/registrar/teach_browse.asp?cmd=12&amp;classid=593664&amp;avs728374473=7&amp;studentid=510975&amp;studentname=%B9%D2%A7%CA%D2%C7%C7%C3%C3%B3%C3%D1%B5%B9%EC+%CA%E8%A7%E0%CA%C3%D4%C1%CA%D8%A2%E0%A8%C3%D4%AD&amp;studentcode=6002031174&amp;acadyear=2561&amp;classacadyear=2561&amp;semester=3" xr:uid="{A0C345E3-6B80-4E0A-A6A3-0AC9E7B7374A}"/>
    <hyperlink ref="E1" r:id="rId2" display="mailto:Ry.wannarat@gmail.com" xr:uid="{334E308F-9E93-4CD5-9D4F-7CE90CA9D9BD}"/>
    <hyperlink ref="B2" r:id="rId3" display="https://web.reg.tu.ac.th/registrar/teach_browse.asp?cmd=12&amp;classid=593664&amp;avs728374473=7&amp;studentid=531839&amp;studentname=%B9%D2%C2%B8%B9%BE%D1%B2%B9%EC+%BE%D1%B2%B9%E0%CA%C3%D5%E0%CA%B6%D5%C2%C3&amp;studentcode=6102031413&amp;acadyear=2561&amp;classacadyear=2561&amp;semester=3" xr:uid="{4E35389A-3E82-4945-9ED7-0D1C99FF5F46}"/>
    <hyperlink ref="E2" r:id="rId4" display="mailto:dbrittannia6@gmail.com" xr:uid="{69CA07A1-101E-4547-8E9B-F60EF1D06A40}"/>
    <hyperlink ref="B3" r:id="rId5" display="https://web.reg.tu.ac.th/registrar/teach_browse.asp?cmd=12&amp;classid=593664&amp;avs728374473=7&amp;studentid=531840&amp;studentname=%B9%D2%A7%CA%D2%C7%CA%D4%C3%D4%C1%D2+%A8%D8%B5%D4%E2%AA%B5%D4&amp;studentcode=6102031421&amp;acadyear=2561&amp;classacadyear=2561&amp;semester=3" xr:uid="{1D85B0E1-3E27-4BB7-994D-46684F2498E8}"/>
    <hyperlink ref="E3" r:id="rId6" display="mailto:diffi1@hotmail.com" xr:uid="{3AA1997C-6F05-4370-B64A-51A3C54F877B}"/>
    <hyperlink ref="B4" r:id="rId7" display="https://web.reg.tu.ac.th/registrar/teach_browse.asp?cmd=12&amp;classid=593664&amp;avs728374473=7&amp;studentid=531850&amp;studentname=%B9%D2%A7%CA%D2%C7%BE%D4%AA%D2%C1%AD%AA%D8%EC+%B4%D5%B4%CD%C1&amp;studentcode=6102031520&amp;acadyear=2561&amp;classacadyear=2561&amp;semester=3" xr:uid="{1AF0E297-0D86-4E05-A31B-EA5F3BE4D89A}"/>
    <hyperlink ref="E4" r:id="rId8" display="mailto:plawan_p@hotmail.com" xr:uid="{7EB2B3D5-2C75-4ADA-B182-5E1C39C9AB73}"/>
    <hyperlink ref="B5" r:id="rId9" display="https://web.reg.tu.ac.th/registrar/teach_browse.asp?cmd=12&amp;classid=593664&amp;avs728374473=7&amp;studentid=531851&amp;studentname=%B9%D2%A7%CA%D2%C7%C0%D1%B7%C3%D2+%E0%BB%D5%E8%C2%C1%CA%D8%A2%C7%D1%B2%B9%EC&amp;studentcode=6102031538&amp;acadyear=2561&amp;classacadyear=2561&amp;semester=3" xr:uid="{436D15F2-699D-4239-B9D9-64B1F89052E8}"/>
    <hyperlink ref="E5" r:id="rId10" display="mailto:pattar1610@hotmail.com" xr:uid="{161288CF-6F7F-4388-B2FD-1D39ECE874C9}"/>
    <hyperlink ref="B6" r:id="rId11" display="https://web.reg.tu.ac.th/registrar/teach_browse.asp?cmd=12&amp;classid=593664&amp;avs728374473=7&amp;studentid=531854&amp;studentname=%B9%D2%A7%CA%D2%C7%BB%C7%D5%B3%D2+%C1%A7%A4%C5%CA%D8%A2%C7%D1%B2%B9%EC&amp;studentcode=6102031561&amp;acadyear=2561&amp;classacadyear=2561&amp;semester=3" xr:uid="{FC138DF5-80F7-4B17-BF4E-628E7210BCDD}"/>
    <hyperlink ref="E6" r:id="rId12" display="mailto:Fahpavee.m@gmail.com" xr:uid="{04FB3989-4650-45D6-891E-3EF719746180}"/>
    <hyperlink ref="B7" r:id="rId13" display="https://web.reg.tu.ac.th/registrar/teach_browse.asp?cmd=12&amp;classid=593664&amp;avs728374473=7&amp;studentid=531860&amp;studentname=%B9%D2%A7%CA%D2%C7%C7%C3%D1%B7%C2%D2+%E0%AA%D5%E8%C2%C7%C7%D1%B2%B9%D0%A1%D8%C5&amp;studentcode=6102031629&amp;acadyear=2561&amp;classacadyear=2561&amp;semester=3" xr:uid="{9B4EE733-6A22-4F93-8F48-6459F0B189B2}"/>
    <hyperlink ref="E7" r:id="rId14" display="mailto:Varattaya.chi@gmail.com" xr:uid="{A795624C-04A5-483A-8E1C-BC66ED12FC2C}"/>
    <hyperlink ref="B8" r:id="rId15" display="https://web.reg.tu.ac.th/registrar/teach_browse.asp?cmd=12&amp;classid=593664&amp;avs728374473=7&amp;studentid=531861&amp;studentname=%B9%D2%C2%B9%A4%C3%D2+%C7%C3%C3%B3%C3%CA&amp;studentcode=6102031637&amp;acadyear=2561&amp;classacadyear=2561&amp;semester=3" xr:uid="{95ABAB48-C3C7-48FF-8F7B-70A341B26CDB}"/>
    <hyperlink ref="E8" r:id="rId16" display="mailto:nakara.wanna@gmail.com" xr:uid="{E552B019-7557-4CF0-9D54-9DF876078B19}"/>
    <hyperlink ref="B9" r:id="rId17" display="https://web.reg.tu.ac.th/registrar/teach_browse.asp?cmd=12&amp;classid=593664&amp;avs728374473=7&amp;studentid=531862&amp;studentname=%B9%D2%A7%CA%D2%C7%AA%C5%D4%B4%D2+%CA%D2%B8%D4%B5%C7%D8%B2%D4&amp;studentcode=6102031645&amp;acadyear=2561&amp;classacadyear=2561&amp;semester=3" xr:uid="{541277F1-E9BF-46D5-A0EF-768A33277614}"/>
    <hyperlink ref="E9" r:id="rId18" display="mailto:cheryberrylemon@hotmail.com" xr:uid="{5F3AF70E-D110-417E-9B9A-662F6CD41152}"/>
    <hyperlink ref="B10" r:id="rId19" display="https://web.reg.tu.ac.th/registrar/teach_browse.asp?cmd=12&amp;classid=593664&amp;avs728374473=7&amp;studentid=531868&amp;studentname=%B9%D2%C2%A1%C3%B3%D1%B0+%E1%CA%A7%BE%D8%E8%C1%BE%A7%C9%EC&amp;studentcode=6102031702&amp;acadyear=2561&amp;classacadyear=2561&amp;semester=3" xr:uid="{B9E7DBEF-0CEB-48F1-97C3-157238E912E5}"/>
    <hyperlink ref="E10" r:id="rId20" display="mailto:koranat.arm@gmail.com" xr:uid="{1B5AE379-7B0F-4078-B6F3-81BAA8E62BCD}"/>
    <hyperlink ref="B11" r:id="rId21" display="https://web.reg.tu.ac.th/registrar/teach_browse.asp?cmd=12&amp;classid=593664&amp;avs728374473=7&amp;studentid=531878&amp;studentname=%B9%D2%A7%CA%D2%C7%BE%D5%C3%D0%AD%D2%B3%EC+%C3%D8%E8%A7%CA%D4%B9%E0%A9%C5%D4%C1%C3%D1%B0&amp;studentcode=6102031801&amp;acadyear=2561&amp;classacadyear=2561&amp;semester=3" xr:uid="{B04BE47E-B307-461B-BF9E-318B4FE359DE}"/>
    <hyperlink ref="E11" r:id="rId22" display="mailto:peraya.rsclr@gmail.com" xr:uid="{581DCE44-D8D7-4210-8515-86DA29861123}"/>
    <hyperlink ref="B12" r:id="rId23" display="https://web.reg.tu.ac.th/registrar/teach_browse.asp?cmd=12&amp;classid=593664&amp;avs728374473=7&amp;studentid=531879&amp;studentname=%B9%D2%C2%CD%D4%B7%B8%D4%C7%D1%B2%B9%EC+%A8%D5%B9%A8%C3%C3%C2%D2&amp;studentcode=6102031819&amp;acadyear=2561&amp;classacadyear=2561&amp;semester=3" xr:uid="{F104EA7F-12E4-4E14-A914-B72175396ACB}"/>
    <hyperlink ref="E12" r:id="rId24" display="mailto:j.ittiwat216@gmail.com" xr:uid="{F3151D51-BDEA-49A6-A29F-328E399598D9}"/>
    <hyperlink ref="B13" r:id="rId25" display="https://web.reg.tu.ac.th/registrar/teach_browse.asp?cmd=12&amp;classid=593664&amp;avs728374473=7&amp;studentid=531880&amp;studentname=%B9%D2%C2%A1%E9%CD%A7%C0%BE+%A8%D2%C2%D0%C8%D1%A1%B4%D4%EC&amp;studentcode=6102031827&amp;acadyear=2561&amp;classacadyear=2561&amp;semester=3" xr:uid="{7772759E-331E-4A05-BA04-2E6DE1210C77}"/>
    <hyperlink ref="E13" r:id="rId26" display="mailto:casualist.99@gmail.com" xr:uid="{2C42E2A9-72F5-4164-834D-34FE683A1042}"/>
    <hyperlink ref="B14" r:id="rId27" display="https://web.reg.tu.ac.th/registrar/teach_browse.asp?cmd=12&amp;classid=593664&amp;avs728374473=7&amp;studentid=531883&amp;studentname=%B9%D2%C2%C8%D8%C0%C8%D1%A1%B4%D4%EC+%BA%D8%AD%B9%D4%B8%D4%C2%D4%E8%A7%C2%A7&amp;studentcode=6102031850&amp;acadyear=2561&amp;classacadyear=2561&amp;semester=3" xr:uid="{B353BAE1-7D5E-4297-BB79-6FB35D948516}"/>
    <hyperlink ref="E14" r:id="rId28" display="mailto:supasak.bo@gmail.com" xr:uid="{BA63D549-264D-4C73-896D-24EF5DA2DED2}"/>
    <hyperlink ref="B15" r:id="rId29" display="https://web.reg.tu.ac.th/registrar/teach_browse.asp?cmd=12&amp;classid=593664&amp;avs728374473=7&amp;studentid=531890&amp;studentname=%B9%D2%A7%CA%D2%C7%CA%D2%C2%CA%D8%C3%D5%C2%EC+%BE%D4%B9%D4%A8%C7%C3%D2%C0%C3%B3%EC&amp;studentcode=6102031926&amp;acadyear=2561&amp;classacadyear=2561&amp;semester=3" xr:uid="{C31551AA-2F6E-4F6E-BDEC-7E7E99128659}"/>
    <hyperlink ref="E15" r:id="rId30" display="mailto:saisuree.ph@gmail.com" xr:uid="{45054746-51C0-4199-9DAB-38FA6F52E363}"/>
    <hyperlink ref="B16" r:id="rId31" display="https://web.reg.tu.ac.th/registrar/teach_browse.asp?cmd=12&amp;classid=593664&amp;avs728374473=7&amp;studentid=531896&amp;studentname=%B9%D2%C2%B3%D1%B0%C7%D8%B2%D4+%CA%D8%A2%C7%D1%B2%B9%D2&amp;studentcode=6102031983&amp;acadyear=2561&amp;classacadyear=2561&amp;semester=3" xr:uid="{D03749D6-3C3A-4977-BF27-0910DF3F8928}"/>
    <hyperlink ref="E16" r:id="rId32" display="mailto:arquitecto3350@gmail.com" xr:uid="{FA7835F5-4567-4208-B086-B94784DAE338}"/>
    <hyperlink ref="B17" r:id="rId33" display="https://web.reg.tu.ac.th/registrar/teach_browse.asp?cmd=12&amp;classid=593664&amp;avs728374473=7&amp;studentid=531900&amp;studentname=%B9%D2%A7%CA%D2%C7%B3%C0%D1%B7%C3%AA%D2+%BB%D2%B9%A4%D3&amp;studentcode=6102032023&amp;acadyear=2561&amp;classacadyear=2561&amp;semester=3" xr:uid="{FB6E8CEA-E897-495C-9C4A-63AD958ADCB0}"/>
    <hyperlink ref="E17" r:id="rId34" display="mailto:ideanapatcha@gmail.com" xr:uid="{ACACC779-C5AF-447A-A0CA-40AF2305F79E}"/>
    <hyperlink ref="B18" r:id="rId35" display="https://web.reg.tu.ac.th/registrar/teach_browse.asp?cmd=12&amp;classid=593664&amp;avs728374473=7&amp;studentid=531906&amp;studentname=%B9%D2%C2%BA%D1%B3%B1%D4%B5+%C2%B9%B5%EC%CA%A1%D8%C5&amp;studentcode=6102032080&amp;acadyear=2561&amp;classacadyear=2561&amp;semester=3" xr:uid="{9B242850-D966-483C-A7F5-1EB3013FC600}"/>
    <hyperlink ref="E18" r:id="rId36" display="mailto:inpharia@gmail.com" xr:uid="{ED10B211-E8CA-4443-925B-AFE3EC2326E8}"/>
    <hyperlink ref="B19" r:id="rId37" display="https://web.reg.tu.ac.th/registrar/teach_browse.asp?cmd=12&amp;classid=593664&amp;avs728374473=7&amp;studentid=531908&amp;studentname=%B9%D2%C2%AA%D1%C2%B3%C3%A7%A4%EC+%C7%A7%C8%EC%A1%C3%D0%A8%E8%D2%A7&amp;studentcode=6102032106&amp;acadyear=2561&amp;classacadyear=2561&amp;semester=3" xr:uid="{E6E74FED-65BA-418D-923F-526897B15826}"/>
    <hyperlink ref="E19" r:id="rId38" display="mailto:Chaina.wj@gmail.com" xr:uid="{3A4A8F3F-F744-4FB0-9F92-76D2EE5CE2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Stocks and bonds</vt:lpstr>
      <vt:lpstr>Ex post</vt:lpstr>
      <vt:lpstr>Mail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sakkakom maneenop</cp:lastModifiedBy>
  <dcterms:created xsi:type="dcterms:W3CDTF">2019-03-05T09:08:51Z</dcterms:created>
  <dcterms:modified xsi:type="dcterms:W3CDTF">2021-08-19T13:38:57Z</dcterms:modified>
</cp:coreProperties>
</file>