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6a90114e39647e0/_00Teaching61/ee431_1s2561/Lectures/"/>
    </mc:Choice>
  </mc:AlternateContent>
  <xr:revisionPtr revIDLastSave="122" documentId="8_{31671F46-ECC1-4E6F-B455-4C52681FCBFD}" xr6:coauthVersionLast="34" xr6:coauthVersionMax="34" xr10:uidLastSave="{658A8734-E2D0-4BE7-B361-25ECA6548F8D}"/>
  <bookViews>
    <workbookView xWindow="480" yWindow="100" windowWidth="15200" windowHeight="8900" activeTab="3" xr2:uid="{00000000-000D-0000-FFFF-FFFF00000000}"/>
  </bookViews>
  <sheets>
    <sheet name="Policy1" sheetId="6" r:id="rId1"/>
    <sheet name="Policy2" sheetId="14" r:id="rId2"/>
    <sheet name="Policy3" sheetId="15" r:id="rId3"/>
    <sheet name="PIT" sheetId="13" r:id="rId4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" i="15" l="1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G30" i="15"/>
  <c r="G32" i="15"/>
  <c r="G26" i="15"/>
  <c r="G27" i="15" s="1"/>
  <c r="G28" i="15" s="1"/>
  <c r="G29" i="15" s="1"/>
  <c r="G25" i="15"/>
  <c r="G24" i="15"/>
  <c r="G23" i="15"/>
  <c r="G19" i="15"/>
  <c r="G20" i="15" s="1"/>
  <c r="G21" i="15" s="1"/>
  <c r="G22" i="15" s="1"/>
  <c r="G18" i="15"/>
  <c r="G17" i="15"/>
  <c r="G15" i="15"/>
  <c r="G16" i="15" s="1"/>
  <c r="G11" i="15"/>
  <c r="G10" i="15"/>
  <c r="G5" i="15"/>
  <c r="H15" i="15"/>
  <c r="H16" i="15" s="1"/>
  <c r="H17" i="15" s="1"/>
  <c r="H18" i="15" s="1"/>
  <c r="H14" i="15"/>
  <c r="B15" i="15"/>
  <c r="B16" i="15" s="1"/>
  <c r="B17" i="15" s="1"/>
  <c r="B18" i="15" s="1"/>
  <c r="B14" i="15"/>
  <c r="I30" i="15"/>
  <c r="J30" i="15" s="1"/>
  <c r="I29" i="15"/>
  <c r="J29" i="15" s="1"/>
  <c r="I28" i="15"/>
  <c r="J28" i="15" s="1"/>
  <c r="I27" i="15"/>
  <c r="J27" i="15" s="1"/>
  <c r="I26" i="15"/>
  <c r="J26" i="15" s="1"/>
  <c r="I25" i="15"/>
  <c r="J25" i="15" s="1"/>
  <c r="I24" i="15"/>
  <c r="J24" i="15" s="1"/>
  <c r="I23" i="15"/>
  <c r="J23" i="15" s="1"/>
  <c r="I22" i="15"/>
  <c r="J22" i="15" s="1"/>
  <c r="I21" i="15"/>
  <c r="J21" i="15" s="1"/>
  <c r="I20" i="15"/>
  <c r="J20" i="15" s="1"/>
  <c r="I19" i="15"/>
  <c r="J19" i="15" s="1"/>
  <c r="I18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D18" i="15" s="1"/>
  <c r="I17" i="15"/>
  <c r="C17" i="15"/>
  <c r="D17" i="15" s="1"/>
  <c r="I16" i="15"/>
  <c r="C16" i="15"/>
  <c r="D16" i="15" s="1"/>
  <c r="I15" i="15"/>
  <c r="C15" i="15"/>
  <c r="D15" i="15" s="1"/>
  <c r="I14" i="15"/>
  <c r="C14" i="15"/>
  <c r="D14" i="15" s="1"/>
  <c r="I13" i="15"/>
  <c r="C13" i="15"/>
  <c r="I12" i="15"/>
  <c r="C12" i="15"/>
  <c r="I11" i="15"/>
  <c r="C11" i="15"/>
  <c r="I10" i="15"/>
  <c r="C10" i="15"/>
  <c r="I9" i="15"/>
  <c r="C9" i="15"/>
  <c r="I8" i="15"/>
  <c r="C8" i="15"/>
  <c r="I7" i="15"/>
  <c r="C7" i="15"/>
  <c r="I6" i="15"/>
  <c r="C6" i="15"/>
  <c r="I5" i="15"/>
  <c r="H5" i="15"/>
  <c r="H6" i="15" s="1"/>
  <c r="C5" i="15"/>
  <c r="B5" i="15"/>
  <c r="B6" i="15" s="1"/>
  <c r="L4" i="15"/>
  <c r="I4" i="15"/>
  <c r="J4" i="15" s="1"/>
  <c r="C4" i="15"/>
  <c r="D4" i="15" s="1"/>
  <c r="L3" i="14"/>
  <c r="L14" i="14"/>
  <c r="G15" i="14"/>
  <c r="G10" i="14"/>
  <c r="G5" i="14"/>
  <c r="I15" i="14"/>
  <c r="C15" i="14"/>
  <c r="I14" i="14"/>
  <c r="C14" i="14"/>
  <c r="I13" i="14"/>
  <c r="C13" i="14"/>
  <c r="I12" i="14"/>
  <c r="C12" i="14"/>
  <c r="I11" i="14"/>
  <c r="C11" i="14"/>
  <c r="I10" i="14"/>
  <c r="G11" i="14"/>
  <c r="C10" i="14"/>
  <c r="I9" i="14"/>
  <c r="C9" i="14"/>
  <c r="I8" i="14"/>
  <c r="C8" i="14"/>
  <c r="I7" i="14"/>
  <c r="C7" i="14"/>
  <c r="I6" i="14"/>
  <c r="C6" i="14"/>
  <c r="I5" i="14"/>
  <c r="H5" i="14"/>
  <c r="H6" i="14" s="1"/>
  <c r="C5" i="14"/>
  <c r="B5" i="14"/>
  <c r="B6" i="14" s="1"/>
  <c r="L4" i="14"/>
  <c r="I4" i="14"/>
  <c r="J4" i="14" s="1"/>
  <c r="C4" i="14"/>
  <c r="D4" i="14" s="1"/>
  <c r="L3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H6" i="6"/>
  <c r="H7" i="6" s="1"/>
  <c r="H8" i="6" s="1"/>
  <c r="H9" i="6" s="1"/>
  <c r="H10" i="6" s="1"/>
  <c r="H11" i="6" s="1"/>
  <c r="H12" i="6" s="1"/>
  <c r="H13" i="6" s="1"/>
  <c r="H5" i="6"/>
  <c r="D35" i="13"/>
  <c r="C35" i="13"/>
  <c r="B35" i="13"/>
  <c r="D32" i="13"/>
  <c r="C32" i="13"/>
  <c r="B32" i="13"/>
  <c r="D7" i="13"/>
  <c r="C7" i="13"/>
  <c r="B7" i="13"/>
  <c r="D4" i="13"/>
  <c r="C4" i="13"/>
  <c r="B4" i="13"/>
  <c r="G20" i="6"/>
  <c r="B13" i="6"/>
  <c r="B12" i="6"/>
  <c r="G15" i="6"/>
  <c r="G10" i="6"/>
  <c r="G5" i="6"/>
  <c r="B5" i="6"/>
  <c r="J18" i="15" l="1"/>
  <c r="J5" i="15"/>
  <c r="L15" i="15"/>
  <c r="D5" i="15"/>
  <c r="G12" i="15"/>
  <c r="B7" i="15"/>
  <c r="D6" i="15"/>
  <c r="H7" i="15"/>
  <c r="L5" i="15"/>
  <c r="G6" i="15"/>
  <c r="L6" i="15" s="1"/>
  <c r="J15" i="15"/>
  <c r="J5" i="14"/>
  <c r="J15" i="14"/>
  <c r="D5" i="14"/>
  <c r="G12" i="14"/>
  <c r="H7" i="14"/>
  <c r="B7" i="14"/>
  <c r="D6" i="14"/>
  <c r="L5" i="14"/>
  <c r="G6" i="14"/>
  <c r="L6" i="14" s="1"/>
  <c r="D37" i="13"/>
  <c r="C37" i="13"/>
  <c r="B37" i="13"/>
  <c r="D9" i="13"/>
  <c r="C9" i="13"/>
  <c r="B9" i="13"/>
  <c r="I20" i="6"/>
  <c r="J20" i="6" s="1"/>
  <c r="C20" i="6"/>
  <c r="G16" i="6"/>
  <c r="G11" i="6"/>
  <c r="G12" i="6" s="1"/>
  <c r="G13" i="6" s="1"/>
  <c r="G14" i="6" s="1"/>
  <c r="G6" i="6"/>
  <c r="I19" i="6"/>
  <c r="I18" i="6"/>
  <c r="I17" i="6"/>
  <c r="I16" i="6"/>
  <c r="C19" i="6"/>
  <c r="C18" i="6"/>
  <c r="C17" i="6"/>
  <c r="C16" i="6"/>
  <c r="C15" i="6"/>
  <c r="I15" i="6"/>
  <c r="J15" i="6" s="1"/>
  <c r="I14" i="6"/>
  <c r="I13" i="6"/>
  <c r="I12" i="6"/>
  <c r="I11" i="6"/>
  <c r="I10" i="6"/>
  <c r="J10" i="6" s="1"/>
  <c r="I9" i="6"/>
  <c r="I8" i="6"/>
  <c r="I7" i="6"/>
  <c r="I6" i="6"/>
  <c r="J6" i="6" s="1"/>
  <c r="C14" i="6"/>
  <c r="C13" i="6"/>
  <c r="C12" i="6"/>
  <c r="C11" i="6"/>
  <c r="C10" i="6"/>
  <c r="I4" i="6"/>
  <c r="J4" i="6" s="1"/>
  <c r="I5" i="6"/>
  <c r="J5" i="6" s="1"/>
  <c r="C4" i="6"/>
  <c r="D4" i="6" s="1"/>
  <c r="C5" i="6"/>
  <c r="C6" i="6"/>
  <c r="C7" i="6"/>
  <c r="C8" i="6"/>
  <c r="C9" i="6"/>
  <c r="D7" i="15" l="1"/>
  <c r="B8" i="15"/>
  <c r="J16" i="15"/>
  <c r="L16" i="15"/>
  <c r="H8" i="15"/>
  <c r="G7" i="15"/>
  <c r="J6" i="15"/>
  <c r="G13" i="15"/>
  <c r="G7" i="14"/>
  <c r="L7" i="14" s="1"/>
  <c r="J6" i="14"/>
  <c r="H8" i="14"/>
  <c r="B8" i="14"/>
  <c r="D7" i="14"/>
  <c r="G13" i="14"/>
  <c r="D5" i="6"/>
  <c r="C11" i="13"/>
  <c r="C20" i="13" s="1"/>
  <c r="C17" i="13"/>
  <c r="C26" i="13" s="1"/>
  <c r="C18" i="13"/>
  <c r="C27" i="13" s="1"/>
  <c r="D11" i="13"/>
  <c r="D20" i="13" s="1"/>
  <c r="D18" i="13"/>
  <c r="D27" i="13" s="1"/>
  <c r="D17" i="13"/>
  <c r="D26" i="13" s="1"/>
  <c r="B11" i="13"/>
  <c r="B20" i="13" s="1"/>
  <c r="B18" i="13"/>
  <c r="B27" i="13" s="1"/>
  <c r="B17" i="13"/>
  <c r="B26" i="13" s="1"/>
  <c r="D46" i="13"/>
  <c r="D55" i="13" s="1"/>
  <c r="D42" i="13"/>
  <c r="D51" i="13" s="1"/>
  <c r="D45" i="13"/>
  <c r="D54" i="13" s="1"/>
  <c r="D41" i="13"/>
  <c r="D50" i="13" s="1"/>
  <c r="D39" i="13"/>
  <c r="D48" i="13" s="1"/>
  <c r="D44" i="13"/>
  <c r="D53" i="13" s="1"/>
  <c r="D40" i="13"/>
  <c r="D49" i="13" s="1"/>
  <c r="D43" i="13"/>
  <c r="D52" i="13" s="1"/>
  <c r="C46" i="13"/>
  <c r="C55" i="13" s="1"/>
  <c r="C44" i="13"/>
  <c r="C53" i="13" s="1"/>
  <c r="C42" i="13"/>
  <c r="C51" i="13" s="1"/>
  <c r="C40" i="13"/>
  <c r="C49" i="13" s="1"/>
  <c r="C45" i="13"/>
  <c r="C54" i="13" s="1"/>
  <c r="C43" i="13"/>
  <c r="C52" i="13" s="1"/>
  <c r="C41" i="13"/>
  <c r="C50" i="13" s="1"/>
  <c r="C39" i="13"/>
  <c r="C48" i="13" s="1"/>
  <c r="B44" i="13"/>
  <c r="B53" i="13" s="1"/>
  <c r="B40" i="13"/>
  <c r="B49" i="13" s="1"/>
  <c r="B41" i="13"/>
  <c r="B50" i="13" s="1"/>
  <c r="B45" i="13"/>
  <c r="B54" i="13" s="1"/>
  <c r="B46" i="13"/>
  <c r="B55" i="13" s="1"/>
  <c r="B42" i="13"/>
  <c r="B51" i="13" s="1"/>
  <c r="B43" i="13"/>
  <c r="B52" i="13" s="1"/>
  <c r="B39" i="13"/>
  <c r="B48" i="13" s="1"/>
  <c r="J11" i="6"/>
  <c r="J14" i="6"/>
  <c r="J12" i="6"/>
  <c r="J13" i="6"/>
  <c r="G17" i="6"/>
  <c r="J17" i="6" s="1"/>
  <c r="J16" i="6"/>
  <c r="B6" i="6"/>
  <c r="B7" i="6" s="1"/>
  <c r="D7" i="6" s="1"/>
  <c r="D12" i="13"/>
  <c r="D21" i="13" s="1"/>
  <c r="D16" i="13"/>
  <c r="D25" i="13" s="1"/>
  <c r="D14" i="13"/>
  <c r="D23" i="13" s="1"/>
  <c r="D13" i="13"/>
  <c r="D22" i="13" s="1"/>
  <c r="D15" i="13"/>
  <c r="D24" i="13" s="1"/>
  <c r="C13" i="13"/>
  <c r="C22" i="13" s="1"/>
  <c r="C15" i="13"/>
  <c r="C24" i="13" s="1"/>
  <c r="C12" i="13"/>
  <c r="C21" i="13" s="1"/>
  <c r="C14" i="13"/>
  <c r="C23" i="13" s="1"/>
  <c r="C16" i="13"/>
  <c r="C25" i="13" s="1"/>
  <c r="B14" i="13"/>
  <c r="B23" i="13" s="1"/>
  <c r="B15" i="13"/>
  <c r="B24" i="13" s="1"/>
  <c r="B12" i="13"/>
  <c r="B21" i="13" s="1"/>
  <c r="B16" i="13"/>
  <c r="B25" i="13" s="1"/>
  <c r="B13" i="13"/>
  <c r="B22" i="13" s="1"/>
  <c r="G7" i="6"/>
  <c r="J7" i="6" s="1"/>
  <c r="D8" i="15" l="1"/>
  <c r="B9" i="15"/>
  <c r="G14" i="15"/>
  <c r="J7" i="15"/>
  <c r="G8" i="15"/>
  <c r="L8" i="15" s="1"/>
  <c r="J17" i="15"/>
  <c r="H9" i="15"/>
  <c r="L7" i="15"/>
  <c r="D8" i="14"/>
  <c r="G14" i="14"/>
  <c r="G8" i="14"/>
  <c r="L8" i="14" s="1"/>
  <c r="J7" i="14"/>
  <c r="B28" i="13"/>
  <c r="B60" i="13" s="1"/>
  <c r="D28" i="13"/>
  <c r="D60" i="13" s="1"/>
  <c r="C28" i="13"/>
  <c r="C60" i="13" s="1"/>
  <c r="B56" i="13"/>
  <c r="B61" i="13" s="1"/>
  <c r="D56" i="13"/>
  <c r="D61" i="13" s="1"/>
  <c r="C56" i="13"/>
  <c r="C61" i="13" s="1"/>
  <c r="B8" i="6"/>
  <c r="B9" i="6" s="1"/>
  <c r="G18" i="6"/>
  <c r="G8" i="6"/>
  <c r="D6" i="6"/>
  <c r="D8" i="6"/>
  <c r="H10" i="15" l="1"/>
  <c r="J8" i="15"/>
  <c r="G9" i="15"/>
  <c r="L9" i="15" s="1"/>
  <c r="L14" i="15"/>
  <c r="J14" i="15"/>
  <c r="D9" i="15"/>
  <c r="B10" i="15"/>
  <c r="G9" i="14"/>
  <c r="J9" i="14" s="1"/>
  <c r="J8" i="14"/>
  <c r="D9" i="14"/>
  <c r="J14" i="14"/>
  <c r="B62" i="13"/>
  <c r="C62" i="13"/>
  <c r="D62" i="13"/>
  <c r="G19" i="6"/>
  <c r="J18" i="6"/>
  <c r="J8" i="6"/>
  <c r="G9" i="6"/>
  <c r="D9" i="6"/>
  <c r="B10" i="6"/>
  <c r="B11" i="15" l="1"/>
  <c r="D10" i="15"/>
  <c r="J10" i="15"/>
  <c r="H11" i="15"/>
  <c r="L10" i="15"/>
  <c r="J9" i="15"/>
  <c r="D10" i="14"/>
  <c r="L9" i="14"/>
  <c r="G17" i="14"/>
  <c r="L10" i="14"/>
  <c r="J10" i="14"/>
  <c r="G22" i="6"/>
  <c r="J9" i="6"/>
  <c r="J19" i="6"/>
  <c r="D10" i="6"/>
  <c r="B11" i="6"/>
  <c r="H12" i="15" l="1"/>
  <c r="L11" i="15"/>
  <c r="J11" i="15"/>
  <c r="B12" i="15"/>
  <c r="D11" i="15"/>
  <c r="L11" i="14"/>
  <c r="J11" i="14"/>
  <c r="D11" i="14"/>
  <c r="J22" i="6"/>
  <c r="B22" i="6"/>
  <c r="D11" i="6"/>
  <c r="B13" i="15" l="1"/>
  <c r="D13" i="15" s="1"/>
  <c r="D12" i="15"/>
  <c r="H13" i="15"/>
  <c r="L12" i="15"/>
  <c r="J12" i="15"/>
  <c r="D12" i="14"/>
  <c r="L12" i="14"/>
  <c r="J12" i="14"/>
  <c r="D12" i="6"/>
  <c r="B32" i="15" l="1"/>
  <c r="D32" i="15"/>
  <c r="L13" i="15"/>
  <c r="J13" i="15"/>
  <c r="J32" i="15" s="1"/>
  <c r="D13" i="14"/>
  <c r="D17" i="14" s="1"/>
  <c r="B17" i="14"/>
  <c r="L13" i="14"/>
  <c r="J13" i="14"/>
  <c r="J17" i="14" s="1"/>
  <c r="D13" i="6"/>
  <c r="D22" i="6" l="1"/>
</calcChain>
</file>

<file path=xl/sharedStrings.xml><?xml version="1.0" encoding="utf-8"?>
<sst xmlns="http://schemas.openxmlformats.org/spreadsheetml/2006/main" count="106" uniqueCount="38">
  <si>
    <r>
      <t>i</t>
    </r>
    <r>
      <rPr>
        <sz val="10"/>
        <rFont val="Arial"/>
        <charset val="222"/>
      </rPr>
      <t xml:space="preserve"> = </t>
    </r>
  </si>
  <si>
    <t>PV</t>
  </si>
  <si>
    <t>Discount Factor</t>
  </si>
  <si>
    <t>Payments</t>
  </si>
  <si>
    <t>Total</t>
  </si>
  <si>
    <t>Year (end)</t>
  </si>
  <si>
    <t>Returns</t>
  </si>
  <si>
    <t>Assessible Income</t>
  </si>
  <si>
    <t xml:space="preserve">     Less Allowance(s)</t>
  </si>
  <si>
    <t xml:space="preserve">          (a) Personal</t>
  </si>
  <si>
    <t xml:space="preserve">          (b) Life insurances</t>
  </si>
  <si>
    <t>Tax Calculation</t>
  </si>
  <si>
    <t>Bracket 1 (0 - 150,000)</t>
  </si>
  <si>
    <t>Bracket 2 (150,001 - 300,000)</t>
  </si>
  <si>
    <t>Bracket 3 (300,001 - 500,000)</t>
  </si>
  <si>
    <t>Tax from:</t>
  </si>
  <si>
    <t>Bracket 4 (500,001 - 750,000)</t>
  </si>
  <si>
    <t>Bracket 5 (750,001 - 1,000,000)</t>
  </si>
  <si>
    <t>Bracket 6 (1,000,001 - 2,000,000)</t>
  </si>
  <si>
    <t>Bracket 7 (2,000,001 - 4,000,000)</t>
  </si>
  <si>
    <t>Total Tax</t>
  </si>
  <si>
    <r>
      <t xml:space="preserve">     </t>
    </r>
    <r>
      <rPr>
        <b/>
        <u/>
        <sz val="18"/>
        <rFont val="TH SarabunPSK"/>
        <family val="2"/>
      </rPr>
      <t>Less</t>
    </r>
    <r>
      <rPr>
        <b/>
        <sz val="18"/>
        <rFont val="TH SarabunPSK"/>
        <family val="2"/>
      </rPr>
      <t xml:space="preserve"> Personal Expenses</t>
    </r>
  </si>
  <si>
    <t>Net Income Before Tax</t>
  </si>
  <si>
    <t>W Life Insurance</t>
  </si>
  <si>
    <t>W/O Life Insurance</t>
  </si>
  <si>
    <t>Tax Benefits</t>
  </si>
  <si>
    <t>Bracket 7 (2,000,001 - 5,000,000)</t>
  </si>
  <si>
    <t>Bracket8 (Over 5,000,000)</t>
  </si>
  <si>
    <t xml:space="preserve">Tax Benefit </t>
  </si>
  <si>
    <t>Total tax without life insurance</t>
  </si>
  <si>
    <t>Total tax with life insurance</t>
  </si>
  <si>
    <t>Sum assured</t>
  </si>
  <si>
    <t>Policy 1: Gain First 245</t>
  </si>
  <si>
    <t>Policy 1</t>
  </si>
  <si>
    <t>Policy 2</t>
  </si>
  <si>
    <t>Policy 3</t>
  </si>
  <si>
    <t>Policy 2: MTL Smart Return 10/5</t>
  </si>
  <si>
    <t>Policy 3: Gain First 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</si>
</sst>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9" formatCode="0.0000%"/>
  </numFmts>
  <fonts count="12" x14ac:knownFonts="1">
    <font>
      <sz val="10"/>
      <name val="Arial"/>
      <charset val="222"/>
    </font>
    <font>
      <sz val="10"/>
      <name val="Arial"/>
      <charset val="222"/>
    </font>
    <font>
      <i/>
      <sz val="10"/>
      <name val="Arial"/>
      <family val="2"/>
    </font>
    <font>
      <sz val="8"/>
      <name val="Arial"/>
      <family val="2"/>
    </font>
    <font>
      <sz val="14"/>
      <name val="TH SarabunPSK"/>
      <family val="2"/>
    </font>
    <font>
      <sz val="16"/>
      <name val="TH SarabunPSK"/>
      <family val="2"/>
    </font>
    <font>
      <b/>
      <i/>
      <u/>
      <sz val="14"/>
      <name val="TH SarabunPSK"/>
      <family val="2"/>
    </font>
    <font>
      <i/>
      <sz val="14"/>
      <name val="TH SarabunPSK"/>
      <family val="2"/>
    </font>
    <font>
      <sz val="18"/>
      <name val="TH SarabunPSK"/>
      <family val="2"/>
    </font>
    <font>
      <b/>
      <sz val="18"/>
      <name val="TH SarabunPSK"/>
      <family val="2"/>
    </font>
    <font>
      <b/>
      <u/>
      <sz val="18"/>
      <name val="TH SarabunPSK"/>
      <family val="2"/>
    </font>
    <font>
      <b/>
      <sz val="1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164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0" fontId="0" fillId="0" borderId="0" xfId="2" applyNumberFormat="1" applyFont="1"/>
    <xf numFmtId="0" fontId="0" fillId="2" borderId="2" xfId="0" applyFill="1" applyBorder="1" applyAlignment="1">
      <alignment horizontal="center" vertical="center" wrapText="1"/>
    </xf>
    <xf numFmtId="164" fontId="0" fillId="2" borderId="1" xfId="0" applyNumberFormat="1" applyFill="1" applyBorder="1"/>
    <xf numFmtId="0" fontId="0" fillId="0" borderId="3" xfId="0" applyBorder="1" applyAlignment="1">
      <alignment horizontal="center"/>
    </xf>
    <xf numFmtId="164" fontId="0" fillId="0" borderId="3" xfId="1" applyFont="1" applyBorder="1"/>
    <xf numFmtId="0" fontId="0" fillId="0" borderId="0" xfId="0" applyBorder="1" applyAlignment="1">
      <alignment horizontal="center"/>
    </xf>
    <xf numFmtId="164" fontId="0" fillId="0" borderId="0" xfId="1" applyFont="1" applyBorder="1"/>
    <xf numFmtId="0" fontId="0" fillId="0" borderId="4" xfId="0" applyBorder="1" applyAlignment="1">
      <alignment horizontal="center"/>
    </xf>
    <xf numFmtId="164" fontId="0" fillId="0" borderId="4" xfId="1" applyFont="1" applyBorder="1"/>
    <xf numFmtId="164" fontId="2" fillId="0" borderId="0" xfId="1" applyFont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/>
    <xf numFmtId="164" fontId="0" fillId="2" borderId="1" xfId="0" applyNumberFormat="1" applyFill="1" applyBorder="1" applyAlignment="1"/>
    <xf numFmtId="9" fontId="0" fillId="0" borderId="0" xfId="0" applyNumberFormat="1"/>
    <xf numFmtId="0" fontId="5" fillId="0" borderId="0" xfId="0" applyFont="1"/>
    <xf numFmtId="0" fontId="9" fillId="0" borderId="5" xfId="0" applyFont="1" applyBorder="1"/>
    <xf numFmtId="3" fontId="8" fillId="0" borderId="5" xfId="0" applyNumberFormat="1" applyFont="1" applyBorder="1"/>
    <xf numFmtId="3" fontId="9" fillId="0" borderId="5" xfId="0" applyNumberFormat="1" applyFont="1" applyBorder="1"/>
    <xf numFmtId="0" fontId="6" fillId="3" borderId="5" xfId="0" applyFont="1" applyFill="1" applyBorder="1" applyAlignment="1">
      <alignment horizontal="center"/>
    </xf>
    <xf numFmtId="3" fontId="4" fillId="3" borderId="5" xfId="0" applyNumberFormat="1" applyFont="1" applyFill="1" applyBorder="1"/>
    <xf numFmtId="0" fontId="7" fillId="3" borderId="5" xfId="0" applyFont="1" applyFill="1" applyBorder="1"/>
    <xf numFmtId="0" fontId="7" fillId="4" borderId="5" xfId="0" applyFont="1" applyFill="1" applyBorder="1"/>
    <xf numFmtId="3" fontId="7" fillId="4" borderId="5" xfId="0" applyNumberFormat="1" applyFont="1" applyFill="1" applyBorder="1"/>
    <xf numFmtId="0" fontId="10" fillId="5" borderId="5" xfId="0" applyFont="1" applyFill="1" applyBorder="1" applyAlignment="1">
      <alignment horizontal="center"/>
    </xf>
    <xf numFmtId="3" fontId="9" fillId="5" borderId="5" xfId="0" applyNumberFormat="1" applyFont="1" applyFill="1" applyBorder="1"/>
    <xf numFmtId="0" fontId="9" fillId="5" borderId="5" xfId="0" applyFont="1" applyFill="1" applyBorder="1" applyAlignment="1">
      <alignment horizontal="center"/>
    </xf>
    <xf numFmtId="0" fontId="9" fillId="5" borderId="5" xfId="0" applyFont="1" applyFill="1" applyBorder="1"/>
    <xf numFmtId="0" fontId="11" fillId="0" borderId="5" xfId="0" applyFont="1" applyBorder="1"/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43" fontId="0" fillId="0" borderId="0" xfId="0" applyNumberFormat="1"/>
    <xf numFmtId="169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zoomScaleNormal="100" workbookViewId="0">
      <selection activeCell="C2" sqref="C2"/>
    </sheetView>
  </sheetViews>
  <sheetFormatPr defaultRowHeight="12.5" x14ac:dyDescent="0.25"/>
  <cols>
    <col min="2" max="2" width="13" bestFit="1" customWidth="1"/>
    <col min="4" max="4" width="14" bestFit="1" customWidth="1"/>
    <col min="5" max="5" width="4.453125" customWidth="1"/>
    <col min="7" max="7" width="15" bestFit="1" customWidth="1"/>
    <col min="8" max="8" width="15" customWidth="1"/>
    <col min="9" max="9" width="13.81640625" bestFit="1" customWidth="1"/>
    <col min="10" max="10" width="14.1796875" bestFit="1" customWidth="1"/>
    <col min="12" max="12" width="11.1796875" bestFit="1" customWidth="1"/>
  </cols>
  <sheetData>
    <row r="1" spans="1:12" x14ac:dyDescent="0.25">
      <c r="A1" t="s">
        <v>32</v>
      </c>
    </row>
    <row r="2" spans="1:12" ht="13" x14ac:dyDescent="0.3">
      <c r="B2" s="1" t="s">
        <v>0</v>
      </c>
      <c r="C2" s="6">
        <v>2.8871999999999998E-2</v>
      </c>
      <c r="G2" s="1" t="s">
        <v>31</v>
      </c>
      <c r="H2" s="15">
        <v>100000</v>
      </c>
      <c r="J2" s="2"/>
    </row>
    <row r="3" spans="1:12" ht="25.5" customHeight="1" x14ac:dyDescent="0.25">
      <c r="A3" s="7" t="s">
        <v>5</v>
      </c>
      <c r="B3" s="7" t="s">
        <v>3</v>
      </c>
      <c r="C3" s="7" t="s">
        <v>2</v>
      </c>
      <c r="D3" s="7" t="s">
        <v>1</v>
      </c>
      <c r="E3" s="4"/>
      <c r="F3" s="7" t="s">
        <v>5</v>
      </c>
      <c r="G3" s="7" t="s">
        <v>6</v>
      </c>
      <c r="H3" s="7" t="s">
        <v>25</v>
      </c>
      <c r="I3" s="7" t="s">
        <v>2</v>
      </c>
      <c r="J3" s="7" t="s">
        <v>1</v>
      </c>
      <c r="K3" s="4"/>
      <c r="L3" s="37">
        <f>IRR(L4:L19)</f>
        <v>2.8872397589576826E-2</v>
      </c>
    </row>
    <row r="4" spans="1:12" x14ac:dyDescent="0.25">
      <c r="A4" s="5">
        <v>0</v>
      </c>
      <c r="B4" s="3">
        <v>20000</v>
      </c>
      <c r="C4" s="3">
        <f>(1+$C$2)^A4</f>
        <v>1</v>
      </c>
      <c r="D4" s="3">
        <f t="shared" ref="D4:D14" si="0">B4/C4</f>
        <v>20000</v>
      </c>
      <c r="F4" s="9">
        <v>0</v>
      </c>
      <c r="G4" s="10">
        <v>0</v>
      </c>
      <c r="H4" s="10">
        <v>1000</v>
      </c>
      <c r="I4" s="10">
        <f>(1+$C$2)^F4</f>
        <v>1</v>
      </c>
      <c r="J4" s="10">
        <f>(G4+H4)/I4</f>
        <v>1000</v>
      </c>
      <c r="L4" s="36">
        <f>H4+G4-B4</f>
        <v>-19000</v>
      </c>
    </row>
    <row r="5" spans="1:12" x14ac:dyDescent="0.25">
      <c r="A5" s="5">
        <v>1</v>
      </c>
      <c r="B5" s="3">
        <f>B4</f>
        <v>20000</v>
      </c>
      <c r="C5" s="3">
        <f t="shared" ref="C5:C20" si="1">(1+$C$2)^A5</f>
        <v>1.028872</v>
      </c>
      <c r="D5" s="3">
        <f t="shared" si="0"/>
        <v>19438.764005629466</v>
      </c>
      <c r="F5" s="11">
        <v>1</v>
      </c>
      <c r="G5" s="12">
        <f>0.03*$H$2</f>
        <v>3000</v>
      </c>
      <c r="H5" s="12">
        <f>H4</f>
        <v>1000</v>
      </c>
      <c r="I5" s="12">
        <f t="shared" ref="I5:I20" si="2">(1+$C$2)^F5</f>
        <v>1.028872</v>
      </c>
      <c r="J5" s="12">
        <f t="shared" ref="J5:J20" si="3">(G5+H5)/I5</f>
        <v>3887.7528011258933</v>
      </c>
      <c r="L5" s="36">
        <f t="shared" ref="L5:L19" si="4">H5+G5-B5</f>
        <v>-16000</v>
      </c>
    </row>
    <row r="6" spans="1:12" x14ac:dyDescent="0.25">
      <c r="A6" s="5">
        <v>2</v>
      </c>
      <c r="B6" s="3">
        <f>B5</f>
        <v>20000</v>
      </c>
      <c r="C6" s="3">
        <f t="shared" si="1"/>
        <v>1.058577592384</v>
      </c>
      <c r="D6" s="3">
        <f t="shared" si="0"/>
        <v>18893.277303327788</v>
      </c>
      <c r="F6" s="11">
        <v>2</v>
      </c>
      <c r="G6" s="12">
        <f>G5</f>
        <v>3000</v>
      </c>
      <c r="H6" s="12">
        <f t="shared" ref="H6:H13" si="5">H5</f>
        <v>1000</v>
      </c>
      <c r="I6" s="12">
        <f t="shared" si="2"/>
        <v>1.058577592384</v>
      </c>
      <c r="J6" s="12">
        <f t="shared" si="3"/>
        <v>3778.6554606655573</v>
      </c>
      <c r="L6" s="36">
        <f t="shared" si="4"/>
        <v>-16000</v>
      </c>
    </row>
    <row r="7" spans="1:12" x14ac:dyDescent="0.25">
      <c r="A7" s="5">
        <v>3</v>
      </c>
      <c r="B7" s="3">
        <f t="shared" ref="B7:B14" si="6">B6</f>
        <v>20000</v>
      </c>
      <c r="C7" s="3">
        <f t="shared" si="1"/>
        <v>1.0891408446313109</v>
      </c>
      <c r="D7" s="3">
        <f t="shared" si="0"/>
        <v>18363.097939615214</v>
      </c>
      <c r="F7" s="11">
        <v>3</v>
      </c>
      <c r="G7" s="12">
        <f>G6</f>
        <v>3000</v>
      </c>
      <c r="H7" s="12">
        <f t="shared" si="5"/>
        <v>1000</v>
      </c>
      <c r="I7" s="12">
        <f t="shared" si="2"/>
        <v>1.0891408446313109</v>
      </c>
      <c r="J7" s="12">
        <f t="shared" si="3"/>
        <v>3672.6195879230431</v>
      </c>
      <c r="L7" s="36">
        <f t="shared" si="4"/>
        <v>-16000</v>
      </c>
    </row>
    <row r="8" spans="1:12" x14ac:dyDescent="0.25">
      <c r="A8" s="5">
        <v>4</v>
      </c>
      <c r="B8" s="3">
        <f t="shared" si="6"/>
        <v>20000</v>
      </c>
      <c r="C8" s="3">
        <f t="shared" si="1"/>
        <v>1.120586519097506</v>
      </c>
      <c r="D8" s="3">
        <f t="shared" si="0"/>
        <v>17847.796363022044</v>
      </c>
      <c r="F8" s="11">
        <v>4</v>
      </c>
      <c r="G8" s="12">
        <f>G7</f>
        <v>3000</v>
      </c>
      <c r="H8" s="12">
        <f t="shared" si="5"/>
        <v>1000</v>
      </c>
      <c r="I8" s="12">
        <f t="shared" si="2"/>
        <v>1.120586519097506</v>
      </c>
      <c r="J8" s="12">
        <f t="shared" si="3"/>
        <v>3569.5592726044088</v>
      </c>
      <c r="L8" s="36">
        <f t="shared" si="4"/>
        <v>-16000</v>
      </c>
    </row>
    <row r="9" spans="1:12" x14ac:dyDescent="0.25">
      <c r="A9" s="5">
        <v>5</v>
      </c>
      <c r="B9" s="3">
        <f t="shared" si="6"/>
        <v>20000</v>
      </c>
      <c r="C9" s="3">
        <f t="shared" si="1"/>
        <v>1.1529400930768892</v>
      </c>
      <c r="D9" s="3">
        <f t="shared" si="0"/>
        <v>17346.955076065871</v>
      </c>
      <c r="F9" s="11">
        <v>5</v>
      </c>
      <c r="G9" s="12">
        <f>G8</f>
        <v>3000</v>
      </c>
      <c r="H9" s="12">
        <f t="shared" si="5"/>
        <v>1000</v>
      </c>
      <c r="I9" s="12">
        <f t="shared" si="2"/>
        <v>1.1529400930768892</v>
      </c>
      <c r="J9" s="12">
        <f t="shared" si="3"/>
        <v>3469.3910152131743</v>
      </c>
      <c r="L9" s="36">
        <f t="shared" si="4"/>
        <v>-16000</v>
      </c>
    </row>
    <row r="10" spans="1:12" x14ac:dyDescent="0.25">
      <c r="A10" s="5">
        <v>6</v>
      </c>
      <c r="B10" s="3">
        <f t="shared" si="6"/>
        <v>20000</v>
      </c>
      <c r="C10" s="3">
        <f t="shared" si="1"/>
        <v>1.1862277794442051</v>
      </c>
      <c r="D10" s="3">
        <f t="shared" si="0"/>
        <v>16860.168296995031</v>
      </c>
      <c r="F10" s="11">
        <v>6</v>
      </c>
      <c r="G10" s="12">
        <f>0.04*$H$2</f>
        <v>4000</v>
      </c>
      <c r="H10" s="12">
        <f t="shared" si="5"/>
        <v>1000</v>
      </c>
      <c r="I10" s="12">
        <f t="shared" si="2"/>
        <v>1.1862277794442051</v>
      </c>
      <c r="J10" s="12">
        <f t="shared" si="3"/>
        <v>4215.0420742487577</v>
      </c>
      <c r="L10" s="36">
        <f t="shared" si="4"/>
        <v>-15000</v>
      </c>
    </row>
    <row r="11" spans="1:12" x14ac:dyDescent="0.25">
      <c r="A11" s="5">
        <v>7</v>
      </c>
      <c r="B11" s="3">
        <f t="shared" si="6"/>
        <v>20000</v>
      </c>
      <c r="C11" s="3">
        <f t="shared" si="1"/>
        <v>1.2204765478923183</v>
      </c>
      <c r="D11" s="3">
        <f t="shared" si="0"/>
        <v>16387.041631024102</v>
      </c>
      <c r="F11" s="11">
        <v>7</v>
      </c>
      <c r="G11" s="12">
        <f>G10</f>
        <v>4000</v>
      </c>
      <c r="H11" s="12">
        <f t="shared" si="5"/>
        <v>1000</v>
      </c>
      <c r="I11" s="12">
        <f t="shared" si="2"/>
        <v>1.2204765478923183</v>
      </c>
      <c r="J11" s="12">
        <f t="shared" si="3"/>
        <v>4096.7604077560254</v>
      </c>
      <c r="L11" s="36">
        <f t="shared" si="4"/>
        <v>-15000</v>
      </c>
    </row>
    <row r="12" spans="1:12" x14ac:dyDescent="0.25">
      <c r="A12" s="5">
        <v>8</v>
      </c>
      <c r="B12" s="3">
        <f t="shared" si="6"/>
        <v>20000</v>
      </c>
      <c r="C12" s="3">
        <f t="shared" si="1"/>
        <v>1.255714146783065</v>
      </c>
      <c r="D12" s="3">
        <f t="shared" si="0"/>
        <v>15927.191750795148</v>
      </c>
      <c r="F12" s="11">
        <v>8</v>
      </c>
      <c r="G12" s="12">
        <f>G11</f>
        <v>4000</v>
      </c>
      <c r="H12" s="12">
        <f t="shared" si="5"/>
        <v>1000</v>
      </c>
      <c r="I12" s="12">
        <f t="shared" si="2"/>
        <v>1.255714146783065</v>
      </c>
      <c r="J12" s="12">
        <f t="shared" si="3"/>
        <v>3981.7979376987869</v>
      </c>
      <c r="L12" s="36">
        <f t="shared" si="4"/>
        <v>-15000</v>
      </c>
    </row>
    <row r="13" spans="1:12" x14ac:dyDescent="0.25">
      <c r="A13" s="5">
        <v>9</v>
      </c>
      <c r="B13" s="3">
        <f t="shared" si="6"/>
        <v>20000</v>
      </c>
      <c r="C13" s="3">
        <f t="shared" si="1"/>
        <v>1.2919691256289858</v>
      </c>
      <c r="D13" s="3">
        <f t="shared" si="0"/>
        <v>15480.246085805762</v>
      </c>
      <c r="F13" s="11">
        <v>9</v>
      </c>
      <c r="G13" s="12">
        <f>G12</f>
        <v>4000</v>
      </c>
      <c r="H13" s="12">
        <f t="shared" si="5"/>
        <v>1000</v>
      </c>
      <c r="I13" s="12">
        <f t="shared" si="2"/>
        <v>1.2919691256289858</v>
      </c>
      <c r="J13" s="12">
        <f t="shared" si="3"/>
        <v>3870.0615214514405</v>
      </c>
      <c r="L13" s="36">
        <f t="shared" si="4"/>
        <v>-15000</v>
      </c>
    </row>
    <row r="14" spans="1:12" x14ac:dyDescent="0.25">
      <c r="A14" s="5">
        <v>10</v>
      </c>
      <c r="B14" s="3"/>
      <c r="C14" s="3">
        <f t="shared" si="1"/>
        <v>1.3292708582241457</v>
      </c>
      <c r="D14" s="3"/>
      <c r="F14" s="11">
        <v>10</v>
      </c>
      <c r="G14" s="12">
        <f>G13</f>
        <v>4000</v>
      </c>
      <c r="H14" s="12"/>
      <c r="I14" s="12">
        <f t="shared" si="2"/>
        <v>1.3292708582241457</v>
      </c>
      <c r="J14" s="12">
        <f t="shared" si="3"/>
        <v>3009.1685041104752</v>
      </c>
      <c r="L14" s="36">
        <f t="shared" si="4"/>
        <v>4000</v>
      </c>
    </row>
    <row r="15" spans="1:12" x14ac:dyDescent="0.25">
      <c r="A15" s="5">
        <v>11</v>
      </c>
      <c r="C15" s="3">
        <f t="shared" si="1"/>
        <v>1.3676495664427935</v>
      </c>
      <c r="F15" s="11">
        <v>11</v>
      </c>
      <c r="G15" s="12">
        <f>0.05*$H$2</f>
        <v>5000</v>
      </c>
      <c r="H15" s="12"/>
      <c r="I15" s="12">
        <f t="shared" si="2"/>
        <v>1.3676495664427935</v>
      </c>
      <c r="J15" s="12">
        <f t="shared" si="3"/>
        <v>3655.9072752860347</v>
      </c>
      <c r="L15" s="36">
        <f t="shared" si="4"/>
        <v>5000</v>
      </c>
    </row>
    <row r="16" spans="1:12" x14ac:dyDescent="0.25">
      <c r="A16" s="5">
        <v>12</v>
      </c>
      <c r="C16" s="3">
        <f t="shared" si="1"/>
        <v>1.4071363447251295</v>
      </c>
      <c r="F16" s="11">
        <v>12</v>
      </c>
      <c r="G16" s="12">
        <f>G15</f>
        <v>5000</v>
      </c>
      <c r="H16" s="12"/>
      <c r="I16" s="12">
        <f t="shared" si="2"/>
        <v>1.4071363447251295</v>
      </c>
      <c r="J16" s="12">
        <f t="shared" si="3"/>
        <v>3553.3159375374544</v>
      </c>
      <c r="L16" s="36">
        <f t="shared" si="4"/>
        <v>5000</v>
      </c>
    </row>
    <row r="17" spans="1:12" x14ac:dyDescent="0.25">
      <c r="A17" s="5">
        <v>13</v>
      </c>
      <c r="C17" s="3">
        <f t="shared" si="1"/>
        <v>1.4477631852700334</v>
      </c>
      <c r="F17" s="11">
        <v>13</v>
      </c>
      <c r="G17" s="12">
        <f>G16</f>
        <v>5000</v>
      </c>
      <c r="H17" s="12"/>
      <c r="I17" s="12">
        <f t="shared" si="2"/>
        <v>1.4477631852700334</v>
      </c>
      <c r="J17" s="12">
        <f t="shared" si="3"/>
        <v>3453.6034973616293</v>
      </c>
      <c r="L17" s="36">
        <f t="shared" si="4"/>
        <v>5000</v>
      </c>
    </row>
    <row r="18" spans="1:12" x14ac:dyDescent="0.25">
      <c r="A18" s="5">
        <v>14</v>
      </c>
      <c r="C18" s="3">
        <f t="shared" si="1"/>
        <v>1.48956300395515</v>
      </c>
      <c r="F18" s="11">
        <v>14</v>
      </c>
      <c r="G18" s="12">
        <f>G17</f>
        <v>5000</v>
      </c>
      <c r="H18" s="12"/>
      <c r="I18" s="12">
        <f t="shared" si="2"/>
        <v>1.48956300395515</v>
      </c>
      <c r="J18" s="12">
        <f t="shared" si="3"/>
        <v>3356.6891677114636</v>
      </c>
      <c r="L18" s="36">
        <f t="shared" si="4"/>
        <v>5000</v>
      </c>
    </row>
    <row r="19" spans="1:12" x14ac:dyDescent="0.25">
      <c r="A19" s="5">
        <v>15</v>
      </c>
      <c r="C19" s="3">
        <f t="shared" si="1"/>
        <v>1.532569667005343</v>
      </c>
      <c r="F19" s="11">
        <v>15</v>
      </c>
      <c r="G19" s="12">
        <f>G18</f>
        <v>5000</v>
      </c>
      <c r="H19" s="12"/>
      <c r="I19" s="12">
        <f t="shared" si="2"/>
        <v>1.532569667005343</v>
      </c>
      <c r="J19" s="12">
        <f t="shared" si="3"/>
        <v>3262.4944285697966</v>
      </c>
      <c r="L19" s="36">
        <f>SUM(G19:H20)-B19</f>
        <v>190000</v>
      </c>
    </row>
    <row r="20" spans="1:12" x14ac:dyDescent="0.25">
      <c r="A20" s="5">
        <v>15</v>
      </c>
      <c r="C20" s="3">
        <f t="shared" si="1"/>
        <v>1.532569667005343</v>
      </c>
      <c r="F20" s="11">
        <v>15</v>
      </c>
      <c r="G20" s="12">
        <f>1.85*H2</f>
        <v>185000</v>
      </c>
      <c r="H20" s="12"/>
      <c r="I20" s="12">
        <f t="shared" si="2"/>
        <v>1.532569667005343</v>
      </c>
      <c r="J20" s="12">
        <f t="shared" si="3"/>
        <v>120712.29385708248</v>
      </c>
    </row>
    <row r="21" spans="1:12" x14ac:dyDescent="0.25">
      <c r="A21" s="5"/>
      <c r="C21" s="3"/>
      <c r="F21" s="13"/>
      <c r="G21" s="14"/>
      <c r="H21" s="14"/>
      <c r="I21" s="14"/>
      <c r="J21" s="12"/>
    </row>
    <row r="22" spans="1:12" ht="13" thickBot="1" x14ac:dyDescent="0.3">
      <c r="A22" s="16" t="s">
        <v>4</v>
      </c>
      <c r="B22" s="18">
        <f>SUM(B4:B21)</f>
        <v>200000</v>
      </c>
      <c r="C22" s="17"/>
      <c r="D22" s="8">
        <f>SUM(D4:D21)</f>
        <v>176544.53845228042</v>
      </c>
      <c r="F22" s="16" t="s">
        <v>4</v>
      </c>
      <c r="G22" s="18">
        <f>SUM(G4:G20)</f>
        <v>245000</v>
      </c>
      <c r="H22" s="18"/>
      <c r="I22" s="17"/>
      <c r="J22" s="8">
        <f>SUM(J4:J21)</f>
        <v>176545.11274634639</v>
      </c>
    </row>
    <row r="23" spans="1:12" ht="13" thickTop="1" x14ac:dyDescent="0.25"/>
    <row r="27" spans="1:12" x14ac:dyDescent="0.25">
      <c r="B27" s="1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2008-9C09-4E33-99D7-84EE1EC1491D}">
  <dimension ref="A1:L22"/>
  <sheetViews>
    <sheetView workbookViewId="0">
      <selection activeCell="C3" sqref="C3"/>
    </sheetView>
  </sheetViews>
  <sheetFormatPr defaultRowHeight="12.5" x14ac:dyDescent="0.25"/>
  <cols>
    <col min="2" max="2" width="13" bestFit="1" customWidth="1"/>
    <col min="4" max="4" width="14" bestFit="1" customWidth="1"/>
    <col min="5" max="5" width="4.453125" customWidth="1"/>
    <col min="7" max="7" width="15" bestFit="1" customWidth="1"/>
    <col min="8" max="8" width="15" customWidth="1"/>
    <col min="9" max="9" width="13.81640625" bestFit="1" customWidth="1"/>
    <col min="10" max="10" width="14.1796875" bestFit="1" customWidth="1"/>
    <col min="12" max="12" width="11.1796875" bestFit="1" customWidth="1"/>
  </cols>
  <sheetData>
    <row r="1" spans="1:12" x14ac:dyDescent="0.25">
      <c r="A1" t="s">
        <v>36</v>
      </c>
    </row>
    <row r="2" spans="1:12" ht="13" x14ac:dyDescent="0.3">
      <c r="B2" s="1" t="s">
        <v>0</v>
      </c>
      <c r="C2" s="6">
        <v>2.2169999999999999E-2</v>
      </c>
      <c r="G2" s="1" t="s">
        <v>31</v>
      </c>
      <c r="H2" s="15">
        <v>100000</v>
      </c>
      <c r="J2" s="2"/>
    </row>
    <row r="3" spans="1:12" ht="25.5" customHeight="1" x14ac:dyDescent="0.25">
      <c r="A3" s="7" t="s">
        <v>5</v>
      </c>
      <c r="B3" s="7" t="s">
        <v>3</v>
      </c>
      <c r="C3" s="7" t="s">
        <v>2</v>
      </c>
      <c r="D3" s="7" t="s">
        <v>1</v>
      </c>
      <c r="E3" s="4"/>
      <c r="F3" s="7" t="s">
        <v>5</v>
      </c>
      <c r="G3" s="7" t="s">
        <v>6</v>
      </c>
      <c r="H3" s="7" t="s">
        <v>25</v>
      </c>
      <c r="I3" s="7" t="s">
        <v>2</v>
      </c>
      <c r="J3" s="7" t="s">
        <v>1</v>
      </c>
      <c r="K3" s="4"/>
      <c r="L3" s="37">
        <f>IRR(L4:L14)</f>
        <v>2.2170135901211863E-2</v>
      </c>
    </row>
    <row r="4" spans="1:12" x14ac:dyDescent="0.25">
      <c r="A4" s="5">
        <v>0</v>
      </c>
      <c r="B4" s="3">
        <v>99000</v>
      </c>
      <c r="C4" s="3">
        <f>(1+$C$2)^A4</f>
        <v>1</v>
      </c>
      <c r="D4" s="3">
        <f t="shared" ref="D4:D13" si="0">B4/C4</f>
        <v>99000</v>
      </c>
      <c r="F4" s="9">
        <v>0</v>
      </c>
      <c r="G4" s="10">
        <v>0</v>
      </c>
      <c r="H4" s="10">
        <v>4000</v>
      </c>
      <c r="I4" s="10">
        <f>(1+$C$2)^F4</f>
        <v>1</v>
      </c>
      <c r="J4" s="10">
        <f>(G4+H4)/I4</f>
        <v>4000</v>
      </c>
      <c r="L4" s="36">
        <f>H4+G4-B4</f>
        <v>-95000</v>
      </c>
    </row>
    <row r="5" spans="1:12" x14ac:dyDescent="0.25">
      <c r="A5" s="5">
        <v>1</v>
      </c>
      <c r="B5" s="3">
        <f>B4</f>
        <v>99000</v>
      </c>
      <c r="C5" s="3">
        <f t="shared" ref="C5:C15" si="1">(1+$C$2)^A5</f>
        <v>1.02217</v>
      </c>
      <c r="D5" s="3">
        <f t="shared" si="0"/>
        <v>96852.774000410893</v>
      </c>
      <c r="F5" s="11">
        <v>1</v>
      </c>
      <c r="G5" s="12">
        <f>0.06*$H$2</f>
        <v>6000</v>
      </c>
      <c r="H5" s="12">
        <f>H4</f>
        <v>4000</v>
      </c>
      <c r="I5" s="12">
        <f t="shared" ref="I5:I15" si="2">(1+$C$2)^F5</f>
        <v>1.02217</v>
      </c>
      <c r="J5" s="12">
        <f t="shared" ref="J5:J15" si="3">(G5+H5)/I5</f>
        <v>9783.1084848899882</v>
      </c>
      <c r="L5" s="36">
        <f t="shared" ref="L5:L15" si="4">H5+G5-B5</f>
        <v>-89000</v>
      </c>
    </row>
    <row r="6" spans="1:12" x14ac:dyDescent="0.25">
      <c r="A6" s="5">
        <v>2</v>
      </c>
      <c r="B6" s="3">
        <f>B5</f>
        <v>99000</v>
      </c>
      <c r="C6" s="3">
        <f t="shared" si="1"/>
        <v>1.0448315089</v>
      </c>
      <c r="D6" s="3">
        <f t="shared" si="0"/>
        <v>94752.119510855235</v>
      </c>
      <c r="F6" s="11">
        <v>2</v>
      </c>
      <c r="G6" s="12">
        <f>G5</f>
        <v>6000</v>
      </c>
      <c r="H6" s="12">
        <f t="shared" ref="H6:H8" si="5">H5</f>
        <v>4000</v>
      </c>
      <c r="I6" s="12">
        <f t="shared" si="2"/>
        <v>1.0448315089</v>
      </c>
      <c r="J6" s="12">
        <f t="shared" si="3"/>
        <v>9570.9211627126497</v>
      </c>
      <c r="L6" s="36">
        <f t="shared" si="4"/>
        <v>-89000</v>
      </c>
    </row>
    <row r="7" spans="1:12" x14ac:dyDescent="0.25">
      <c r="A7" s="5">
        <v>3</v>
      </c>
      <c r="B7" s="3">
        <f t="shared" ref="B7:B8" si="6">B6</f>
        <v>99000</v>
      </c>
      <c r="C7" s="3">
        <f t="shared" si="1"/>
        <v>1.067995423452313</v>
      </c>
      <c r="D7" s="3">
        <f t="shared" si="0"/>
        <v>92697.0264347958</v>
      </c>
      <c r="F7" s="11">
        <v>3</v>
      </c>
      <c r="G7" s="12">
        <f>G6</f>
        <v>6000</v>
      </c>
      <c r="H7" s="12">
        <f t="shared" si="5"/>
        <v>4000</v>
      </c>
      <c r="I7" s="12">
        <f t="shared" si="2"/>
        <v>1.067995423452313</v>
      </c>
      <c r="J7" s="12">
        <f t="shared" si="3"/>
        <v>9363.3360035147271</v>
      </c>
      <c r="L7" s="36">
        <f t="shared" si="4"/>
        <v>-89000</v>
      </c>
    </row>
    <row r="8" spans="1:12" x14ac:dyDescent="0.25">
      <c r="A8" s="5">
        <v>4</v>
      </c>
      <c r="B8" s="3">
        <f t="shared" si="6"/>
        <v>99000</v>
      </c>
      <c r="C8" s="3">
        <f t="shared" si="1"/>
        <v>1.0916728819902508</v>
      </c>
      <c r="D8" s="3">
        <f t="shared" si="0"/>
        <v>90686.506583832248</v>
      </c>
      <c r="F8" s="11">
        <v>4</v>
      </c>
      <c r="G8" s="12">
        <f>G7</f>
        <v>6000</v>
      </c>
      <c r="H8" s="12">
        <f t="shared" si="5"/>
        <v>4000</v>
      </c>
      <c r="I8" s="12">
        <f t="shared" si="2"/>
        <v>1.0916728819902508</v>
      </c>
      <c r="J8" s="12">
        <f t="shared" si="3"/>
        <v>9160.2531902860846</v>
      </c>
      <c r="L8" s="36">
        <f t="shared" si="4"/>
        <v>-89000</v>
      </c>
    </row>
    <row r="9" spans="1:12" x14ac:dyDescent="0.25">
      <c r="A9" s="5">
        <v>5</v>
      </c>
      <c r="B9" s="3"/>
      <c r="C9" s="3">
        <f t="shared" si="1"/>
        <v>1.1158752697839747</v>
      </c>
      <c r="D9" s="3">
        <f t="shared" si="0"/>
        <v>0</v>
      </c>
      <c r="F9" s="11">
        <v>5</v>
      </c>
      <c r="G9" s="12">
        <f>G8</f>
        <v>6000</v>
      </c>
      <c r="H9" s="12"/>
      <c r="I9" s="12">
        <f t="shared" si="2"/>
        <v>1.1158752697839747</v>
      </c>
      <c r="J9" s="12">
        <f t="shared" si="3"/>
        <v>5376.9450425777031</v>
      </c>
      <c r="L9" s="36">
        <f t="shared" si="4"/>
        <v>6000</v>
      </c>
    </row>
    <row r="10" spans="1:12" x14ac:dyDescent="0.25">
      <c r="A10" s="5">
        <v>6</v>
      </c>
      <c r="B10" s="3"/>
      <c r="C10" s="3">
        <f t="shared" si="1"/>
        <v>1.1406142245150854</v>
      </c>
      <c r="D10" s="3">
        <f t="shared" si="0"/>
        <v>0</v>
      </c>
      <c r="F10" s="11">
        <v>6</v>
      </c>
      <c r="G10" s="12">
        <f>G9</f>
        <v>6000</v>
      </c>
      <c r="H10" s="12"/>
      <c r="I10" s="12">
        <f t="shared" si="2"/>
        <v>1.1406142245150854</v>
      </c>
      <c r="J10" s="12">
        <f t="shared" si="3"/>
        <v>5260.3236668829095</v>
      </c>
      <c r="L10" s="36">
        <f t="shared" si="4"/>
        <v>6000</v>
      </c>
    </row>
    <row r="11" spans="1:12" x14ac:dyDescent="0.25">
      <c r="A11" s="5">
        <v>7</v>
      </c>
      <c r="B11" s="3"/>
      <c r="C11" s="3">
        <f t="shared" si="1"/>
        <v>1.1659016418725849</v>
      </c>
      <c r="D11" s="3">
        <f t="shared" si="0"/>
        <v>0</v>
      </c>
      <c r="F11" s="11">
        <v>7</v>
      </c>
      <c r="G11" s="12">
        <f>G10</f>
        <v>6000</v>
      </c>
      <c r="H11" s="12"/>
      <c r="I11" s="12">
        <f t="shared" si="2"/>
        <v>1.1659016418725849</v>
      </c>
      <c r="J11" s="12">
        <f t="shared" si="3"/>
        <v>5146.2317098749809</v>
      </c>
      <c r="L11" s="36">
        <f t="shared" si="4"/>
        <v>6000</v>
      </c>
    </row>
    <row r="12" spans="1:12" x14ac:dyDescent="0.25">
      <c r="A12" s="5">
        <v>8</v>
      </c>
      <c r="B12" s="3"/>
      <c r="C12" s="3">
        <f t="shared" si="1"/>
        <v>1.1917496812729</v>
      </c>
      <c r="D12" s="3">
        <f t="shared" si="0"/>
        <v>0</v>
      </c>
      <c r="F12" s="11">
        <v>8</v>
      </c>
      <c r="G12" s="12">
        <f>G11</f>
        <v>6000</v>
      </c>
      <c r="H12" s="12"/>
      <c r="I12" s="12">
        <f t="shared" si="2"/>
        <v>1.1917496812729</v>
      </c>
      <c r="J12" s="12">
        <f t="shared" si="3"/>
        <v>5034.6143106087839</v>
      </c>
      <c r="L12" s="36">
        <f t="shared" si="4"/>
        <v>6000</v>
      </c>
    </row>
    <row r="13" spans="1:12" x14ac:dyDescent="0.25">
      <c r="A13" s="5">
        <v>9</v>
      </c>
      <c r="B13" s="3"/>
      <c r="C13" s="3">
        <f t="shared" si="1"/>
        <v>1.2181707717067203</v>
      </c>
      <c r="D13" s="3">
        <f t="shared" si="0"/>
        <v>0</v>
      </c>
      <c r="F13" s="11">
        <v>9</v>
      </c>
      <c r="G13" s="12">
        <f>G12</f>
        <v>6000</v>
      </c>
      <c r="H13" s="12"/>
      <c r="I13" s="12">
        <f t="shared" si="2"/>
        <v>1.2181707717067203</v>
      </c>
      <c r="J13" s="12">
        <f t="shared" si="3"/>
        <v>4925.4177980265358</v>
      </c>
      <c r="L13" s="36">
        <f t="shared" si="4"/>
        <v>6000</v>
      </c>
    </row>
    <row r="14" spans="1:12" x14ac:dyDescent="0.25">
      <c r="A14" s="5">
        <v>10</v>
      </c>
      <c r="B14" s="3"/>
      <c r="C14" s="3">
        <f t="shared" si="1"/>
        <v>1.2451776177154581</v>
      </c>
      <c r="D14" s="3"/>
      <c r="F14" s="11">
        <v>10</v>
      </c>
      <c r="G14" s="12">
        <f>G13</f>
        <v>6000</v>
      </c>
      <c r="H14" s="12"/>
      <c r="I14" s="12">
        <f t="shared" si="2"/>
        <v>1.2451776177154581</v>
      </c>
      <c r="J14" s="12">
        <f t="shared" si="3"/>
        <v>4818.5896651501571</v>
      </c>
      <c r="L14" s="36">
        <f>SUM(G14:H15)-SUM(B14:B15)</f>
        <v>506000</v>
      </c>
    </row>
    <row r="15" spans="1:12" x14ac:dyDescent="0.25">
      <c r="A15" s="5">
        <v>10</v>
      </c>
      <c r="C15" s="3">
        <f t="shared" si="1"/>
        <v>1.2451776177154581</v>
      </c>
      <c r="F15" s="11">
        <v>10</v>
      </c>
      <c r="G15" s="12">
        <f>5*H2</f>
        <v>500000</v>
      </c>
      <c r="H15" s="12"/>
      <c r="I15" s="12">
        <f t="shared" si="2"/>
        <v>1.2451776177154581</v>
      </c>
      <c r="J15" s="12">
        <f t="shared" si="3"/>
        <v>401549.13876251312</v>
      </c>
      <c r="L15" s="36"/>
    </row>
    <row r="16" spans="1:12" x14ac:dyDescent="0.25">
      <c r="A16" s="5"/>
      <c r="C16" s="3"/>
      <c r="F16" s="13"/>
      <c r="G16" s="14"/>
      <c r="H16" s="14"/>
      <c r="I16" s="14"/>
      <c r="J16" s="12"/>
    </row>
    <row r="17" spans="1:10" ht="13" thickBot="1" x14ac:dyDescent="0.3">
      <c r="A17" s="16" t="s">
        <v>4</v>
      </c>
      <c r="B17" s="18">
        <f>SUM(B4:B16)</f>
        <v>495000</v>
      </c>
      <c r="C17" s="17"/>
      <c r="D17" s="8">
        <f>SUM(D4:D16)</f>
        <v>473988.42652989418</v>
      </c>
      <c r="F17" s="16" t="s">
        <v>4</v>
      </c>
      <c r="G17" s="18">
        <f>SUM(G4:G15)</f>
        <v>560000</v>
      </c>
      <c r="H17" s="18"/>
      <c r="I17" s="17"/>
      <c r="J17" s="8">
        <f>SUM(J4:J16)</f>
        <v>473988.87979703763</v>
      </c>
    </row>
    <row r="18" spans="1:10" ht="13" thickTop="1" x14ac:dyDescent="0.25"/>
    <row r="22" spans="1:10" x14ac:dyDescent="0.25">
      <c r="B22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8053C-561A-4EBA-AC2B-BD31F09F61B7}">
  <dimension ref="A1:L37"/>
  <sheetViews>
    <sheetView topLeftCell="A12" workbookViewId="0">
      <selection activeCell="C3" sqref="C3"/>
    </sheetView>
  </sheetViews>
  <sheetFormatPr defaultRowHeight="12.5" x14ac:dyDescent="0.25"/>
  <cols>
    <col min="2" max="2" width="13" bestFit="1" customWidth="1"/>
    <col min="4" max="4" width="14" bestFit="1" customWidth="1"/>
    <col min="5" max="5" width="4.453125" customWidth="1"/>
    <col min="7" max="7" width="15" bestFit="1" customWidth="1"/>
    <col min="8" max="8" width="15" customWidth="1"/>
    <col min="9" max="9" width="13.81640625" bestFit="1" customWidth="1"/>
    <col min="10" max="10" width="14.1796875" bestFit="1" customWidth="1"/>
    <col min="12" max="12" width="11.1796875" bestFit="1" customWidth="1"/>
  </cols>
  <sheetData>
    <row r="1" spans="1:12" x14ac:dyDescent="0.25">
      <c r="A1" t="s">
        <v>37</v>
      </c>
    </row>
    <row r="2" spans="1:12" ht="13" x14ac:dyDescent="0.3">
      <c r="B2" s="1" t="s">
        <v>0</v>
      </c>
      <c r="C2" s="6">
        <v>2.0986999999999999E-2</v>
      </c>
      <c r="G2" s="1" t="s">
        <v>31</v>
      </c>
      <c r="H2" s="15">
        <v>100000</v>
      </c>
      <c r="J2" s="2"/>
    </row>
    <row r="3" spans="1:12" ht="25.5" customHeight="1" x14ac:dyDescent="0.25">
      <c r="A3" s="7" t="s">
        <v>5</v>
      </c>
      <c r="B3" s="7" t="s">
        <v>3</v>
      </c>
      <c r="C3" s="7" t="s">
        <v>2</v>
      </c>
      <c r="D3" s="7" t="s">
        <v>1</v>
      </c>
      <c r="E3" s="4"/>
      <c r="F3" s="7" t="s">
        <v>5</v>
      </c>
      <c r="G3" s="7" t="s">
        <v>6</v>
      </c>
      <c r="H3" s="7" t="s">
        <v>25</v>
      </c>
      <c r="I3" s="7" t="s">
        <v>2</v>
      </c>
      <c r="J3" s="7" t="s">
        <v>1</v>
      </c>
      <c r="K3" s="4"/>
      <c r="L3" s="37">
        <f>IRR(L4:L29)</f>
        <v>2.0986902378805405E-2</v>
      </c>
    </row>
    <row r="4" spans="1:12" x14ac:dyDescent="0.25">
      <c r="A4" s="5">
        <v>0</v>
      </c>
      <c r="B4" s="3">
        <v>12000</v>
      </c>
      <c r="C4" s="3">
        <f>(1+$C$2)^A4</f>
        <v>1</v>
      </c>
      <c r="D4" s="3">
        <f t="shared" ref="D4:D18" si="0">B4/C4</f>
        <v>12000</v>
      </c>
      <c r="F4" s="9">
        <v>0</v>
      </c>
      <c r="G4" s="10">
        <v>0</v>
      </c>
      <c r="H4" s="10">
        <v>600</v>
      </c>
      <c r="I4" s="10">
        <f>(1+$C$2)^F4</f>
        <v>1</v>
      </c>
      <c r="J4" s="10">
        <f>(G4+H4)/I4</f>
        <v>600</v>
      </c>
      <c r="L4" s="36">
        <f>H4+G4-B4</f>
        <v>-11400</v>
      </c>
    </row>
    <row r="5" spans="1:12" x14ac:dyDescent="0.25">
      <c r="A5" s="5">
        <v>1</v>
      </c>
      <c r="B5" s="3">
        <f>B4</f>
        <v>12000</v>
      </c>
      <c r="C5" s="3">
        <f t="shared" ref="C5:C30" si="1">(1+$C$2)^A5</f>
        <v>1.0209870000000001</v>
      </c>
      <c r="D5" s="3">
        <f t="shared" si="0"/>
        <v>11753.332804433356</v>
      </c>
      <c r="F5" s="11">
        <v>1</v>
      </c>
      <c r="G5" s="12">
        <f>0.01*$H$2</f>
        <v>1000</v>
      </c>
      <c r="H5" s="12">
        <f>H4</f>
        <v>600</v>
      </c>
      <c r="I5" s="12">
        <f t="shared" ref="I5:I30" si="2">(1+$C$2)^F5</f>
        <v>1.0209870000000001</v>
      </c>
      <c r="J5" s="12">
        <f t="shared" ref="J5:J30" si="3">(G5+H5)/I5</f>
        <v>1567.1110405911143</v>
      </c>
      <c r="L5" s="36">
        <f t="shared" ref="L5:L30" si="4">H5+G5-B5</f>
        <v>-10400</v>
      </c>
    </row>
    <row r="6" spans="1:12" x14ac:dyDescent="0.25">
      <c r="A6" s="5">
        <v>2</v>
      </c>
      <c r="B6" s="3">
        <f>B5</f>
        <v>12000</v>
      </c>
      <c r="C6" s="3">
        <f t="shared" si="1"/>
        <v>1.0424144541690001</v>
      </c>
      <c r="D6" s="3">
        <f t="shared" si="0"/>
        <v>11511.736000980773</v>
      </c>
      <c r="F6" s="11">
        <v>2</v>
      </c>
      <c r="G6" s="12">
        <f>G5</f>
        <v>1000</v>
      </c>
      <c r="H6" s="12">
        <f t="shared" ref="H6:H18" si="5">H5</f>
        <v>600</v>
      </c>
      <c r="I6" s="12">
        <f t="shared" si="2"/>
        <v>1.0424144541690001</v>
      </c>
      <c r="J6" s="12">
        <f t="shared" si="3"/>
        <v>1534.898133464103</v>
      </c>
      <c r="L6" s="36">
        <f t="shared" si="4"/>
        <v>-10400</v>
      </c>
    </row>
    <row r="7" spans="1:12" x14ac:dyDescent="0.25">
      <c r="A7" s="5">
        <v>3</v>
      </c>
      <c r="B7" s="3">
        <f t="shared" ref="B7:B18" si="6">B6</f>
        <v>12000</v>
      </c>
      <c r="C7" s="3">
        <f t="shared" si="1"/>
        <v>1.0642916063186449</v>
      </c>
      <c r="D7" s="3">
        <f t="shared" si="0"/>
        <v>11275.105364691981</v>
      </c>
      <c r="F7" s="11">
        <v>3</v>
      </c>
      <c r="G7" s="12">
        <f>G6</f>
        <v>1000</v>
      </c>
      <c r="H7" s="12">
        <f t="shared" si="5"/>
        <v>600</v>
      </c>
      <c r="I7" s="12">
        <f t="shared" si="2"/>
        <v>1.0642916063186449</v>
      </c>
      <c r="J7" s="12">
        <f t="shared" si="3"/>
        <v>1503.3473819589308</v>
      </c>
      <c r="L7" s="36">
        <f t="shared" si="4"/>
        <v>-10400</v>
      </c>
    </row>
    <row r="8" spans="1:12" x14ac:dyDescent="0.25">
      <c r="A8" s="5">
        <v>4</v>
      </c>
      <c r="B8" s="3">
        <f t="shared" si="6"/>
        <v>12000</v>
      </c>
      <c r="C8" s="3">
        <f t="shared" si="1"/>
        <v>1.0866278942604546</v>
      </c>
      <c r="D8" s="3">
        <f t="shared" si="0"/>
        <v>11043.338813023063</v>
      </c>
      <c r="F8" s="11">
        <v>4</v>
      </c>
      <c r="G8" s="12">
        <f>G7</f>
        <v>1000</v>
      </c>
      <c r="H8" s="12">
        <f t="shared" si="5"/>
        <v>600</v>
      </c>
      <c r="I8" s="12">
        <f t="shared" si="2"/>
        <v>1.0866278942604546</v>
      </c>
      <c r="J8" s="12">
        <f t="shared" si="3"/>
        <v>1472.4451750697419</v>
      </c>
      <c r="L8" s="36">
        <f t="shared" si="4"/>
        <v>-10400</v>
      </c>
    </row>
    <row r="9" spans="1:12" x14ac:dyDescent="0.25">
      <c r="A9" s="5">
        <v>5</v>
      </c>
      <c r="B9" s="3">
        <f t="shared" si="6"/>
        <v>12000</v>
      </c>
      <c r="C9" s="3">
        <f t="shared" si="1"/>
        <v>1.1094329538772989</v>
      </c>
      <c r="D9" s="3">
        <f t="shared" si="0"/>
        <v>10816.336361798009</v>
      </c>
      <c r="F9" s="11">
        <v>5</v>
      </c>
      <c r="G9" s="12">
        <f>G8</f>
        <v>1000</v>
      </c>
      <c r="H9" s="12">
        <f t="shared" si="5"/>
        <v>600</v>
      </c>
      <c r="I9" s="12">
        <f t="shared" si="2"/>
        <v>1.1094329538772989</v>
      </c>
      <c r="J9" s="12">
        <f t="shared" si="3"/>
        <v>1442.1781815730676</v>
      </c>
      <c r="L9" s="36">
        <f t="shared" si="4"/>
        <v>-10400</v>
      </c>
    </row>
    <row r="10" spans="1:12" x14ac:dyDescent="0.25">
      <c r="A10" s="5">
        <v>6</v>
      </c>
      <c r="B10" s="3">
        <f t="shared" si="6"/>
        <v>12000</v>
      </c>
      <c r="C10" s="3">
        <f t="shared" si="1"/>
        <v>1.1327166232803219</v>
      </c>
      <c r="D10" s="3">
        <f t="shared" si="0"/>
        <v>10594.000082075489</v>
      </c>
      <c r="F10" s="11">
        <v>6</v>
      </c>
      <c r="G10" s="12">
        <f>G9</f>
        <v>1000</v>
      </c>
      <c r="H10" s="12">
        <f t="shared" si="5"/>
        <v>600</v>
      </c>
      <c r="I10" s="12">
        <f t="shared" si="2"/>
        <v>1.1327166232803219</v>
      </c>
      <c r="J10" s="12">
        <f t="shared" si="3"/>
        <v>1412.5333442767319</v>
      </c>
      <c r="L10" s="36">
        <f t="shared" si="4"/>
        <v>-10400</v>
      </c>
    </row>
    <row r="11" spans="1:12" x14ac:dyDescent="0.25">
      <c r="A11" s="5">
        <v>7</v>
      </c>
      <c r="B11" s="3">
        <f t="shared" si="6"/>
        <v>12000</v>
      </c>
      <c r="C11" s="3">
        <f t="shared" si="1"/>
        <v>1.1564889470531059</v>
      </c>
      <c r="D11" s="3">
        <f t="shared" si="0"/>
        <v>10376.234057902293</v>
      </c>
      <c r="F11" s="11">
        <v>7</v>
      </c>
      <c r="G11" s="12">
        <f>0.015*$H$2</f>
        <v>1500</v>
      </c>
      <c r="H11" s="12">
        <f t="shared" si="5"/>
        <v>600</v>
      </c>
      <c r="I11" s="12">
        <f t="shared" si="2"/>
        <v>1.1564889470531059</v>
      </c>
      <c r="J11" s="12">
        <f t="shared" si="3"/>
        <v>1815.8409601329015</v>
      </c>
      <c r="L11" s="36">
        <f t="shared" si="4"/>
        <v>-9900</v>
      </c>
    </row>
    <row r="12" spans="1:12" x14ac:dyDescent="0.25">
      <c r="A12" s="5">
        <v>8</v>
      </c>
      <c r="B12" s="3">
        <f t="shared" si="6"/>
        <v>12000</v>
      </c>
      <c r="C12" s="3">
        <f t="shared" si="1"/>
        <v>1.1807601805849097</v>
      </c>
      <c r="D12" s="3">
        <f t="shared" si="0"/>
        <v>10162.944344935138</v>
      </c>
      <c r="F12" s="11">
        <v>8</v>
      </c>
      <c r="G12" s="12">
        <f>G11</f>
        <v>1500</v>
      </c>
      <c r="H12" s="12">
        <f t="shared" si="5"/>
        <v>600</v>
      </c>
      <c r="I12" s="12">
        <f t="shared" si="2"/>
        <v>1.1807601805849097</v>
      </c>
      <c r="J12" s="12">
        <f t="shared" si="3"/>
        <v>1778.5152603636491</v>
      </c>
      <c r="L12" s="36">
        <f t="shared" si="4"/>
        <v>-9900</v>
      </c>
    </row>
    <row r="13" spans="1:12" x14ac:dyDescent="0.25">
      <c r="A13" s="5">
        <v>9</v>
      </c>
      <c r="B13" s="3">
        <f t="shared" si="6"/>
        <v>12000</v>
      </c>
      <c r="C13" s="3">
        <f t="shared" si="1"/>
        <v>1.2055407944948453</v>
      </c>
      <c r="D13" s="3">
        <f t="shared" si="0"/>
        <v>9954.0389299130511</v>
      </c>
      <c r="F13" s="11">
        <v>9</v>
      </c>
      <c r="G13" s="12">
        <f>G12</f>
        <v>1500</v>
      </c>
      <c r="H13" s="12">
        <f t="shared" si="5"/>
        <v>600</v>
      </c>
      <c r="I13" s="12">
        <f t="shared" si="2"/>
        <v>1.2055407944948453</v>
      </c>
      <c r="J13" s="12">
        <f t="shared" si="3"/>
        <v>1741.9568127347841</v>
      </c>
      <c r="L13" s="36">
        <f t="shared" si="4"/>
        <v>-9900</v>
      </c>
    </row>
    <row r="14" spans="1:12" x14ac:dyDescent="0.25">
      <c r="A14" s="5">
        <v>10</v>
      </c>
      <c r="B14" s="3">
        <f t="shared" si="6"/>
        <v>12000</v>
      </c>
      <c r="C14" s="3">
        <f t="shared" si="1"/>
        <v>1.2308414791489086</v>
      </c>
      <c r="D14" s="3">
        <f t="shared" si="0"/>
        <v>9749.4276909628152</v>
      </c>
      <c r="F14" s="11">
        <v>10</v>
      </c>
      <c r="G14" s="12">
        <f>G13</f>
        <v>1500</v>
      </c>
      <c r="H14" s="12">
        <f t="shared" si="5"/>
        <v>600</v>
      </c>
      <c r="I14" s="12">
        <f t="shared" si="2"/>
        <v>1.2308414791489086</v>
      </c>
      <c r="J14" s="12">
        <f t="shared" si="3"/>
        <v>1706.1498459184927</v>
      </c>
      <c r="L14" s="36">
        <f t="shared" si="4"/>
        <v>-9900</v>
      </c>
    </row>
    <row r="15" spans="1:12" x14ac:dyDescent="0.25">
      <c r="A15" s="5">
        <v>11</v>
      </c>
      <c r="B15" s="3">
        <f t="shared" si="6"/>
        <v>12000</v>
      </c>
      <c r="C15" s="3">
        <f t="shared" si="1"/>
        <v>1.2566731492718068</v>
      </c>
      <c r="D15" s="3">
        <f t="shared" si="0"/>
        <v>9549.0223587203509</v>
      </c>
      <c r="F15" s="11">
        <v>11</v>
      </c>
      <c r="G15" s="12">
        <f t="shared" ref="G15:G16" si="7">G14</f>
        <v>1500</v>
      </c>
      <c r="H15" s="12">
        <f t="shared" si="5"/>
        <v>600</v>
      </c>
      <c r="I15" s="12">
        <f t="shared" si="2"/>
        <v>1.2566731492718068</v>
      </c>
      <c r="J15" s="12">
        <f t="shared" si="3"/>
        <v>1671.0789127760613</v>
      </c>
      <c r="L15" s="36">
        <f t="shared" si="4"/>
        <v>-9900</v>
      </c>
    </row>
    <row r="16" spans="1:12" x14ac:dyDescent="0.25">
      <c r="A16" s="5">
        <v>12</v>
      </c>
      <c r="B16" s="3">
        <f t="shared" si="6"/>
        <v>12000</v>
      </c>
      <c r="C16" s="3">
        <f t="shared" si="1"/>
        <v>1.2830469486555744</v>
      </c>
      <c r="D16" s="3">
        <f t="shared" si="0"/>
        <v>9352.7364782512886</v>
      </c>
      <c r="F16" s="11">
        <v>12</v>
      </c>
      <c r="G16" s="12">
        <f t="shared" si="7"/>
        <v>1500</v>
      </c>
      <c r="H16" s="12">
        <f t="shared" si="5"/>
        <v>600</v>
      </c>
      <c r="I16" s="12">
        <f t="shared" si="2"/>
        <v>1.2830469486555744</v>
      </c>
      <c r="J16" s="12">
        <f t="shared" si="3"/>
        <v>1636.7288836939756</v>
      </c>
      <c r="L16" s="36">
        <f t="shared" si="4"/>
        <v>-9900</v>
      </c>
    </row>
    <row r="17" spans="1:12" x14ac:dyDescent="0.25">
      <c r="A17" s="5">
        <v>13</v>
      </c>
      <c r="B17" s="3">
        <f t="shared" si="6"/>
        <v>12000</v>
      </c>
      <c r="C17" s="3">
        <f t="shared" si="1"/>
        <v>1.3099742549670093</v>
      </c>
      <c r="D17" s="3">
        <f t="shared" si="0"/>
        <v>9160.485371754281</v>
      </c>
      <c r="F17" s="11">
        <v>13</v>
      </c>
      <c r="G17" s="12">
        <f>0.0175*$H$2</f>
        <v>1750.0000000000002</v>
      </c>
      <c r="H17" s="12">
        <f t="shared" si="5"/>
        <v>600</v>
      </c>
      <c r="I17" s="12">
        <f t="shared" si="2"/>
        <v>1.3099742549670093</v>
      </c>
      <c r="J17" s="12">
        <f t="shared" si="3"/>
        <v>1793.9283853018799</v>
      </c>
      <c r="L17" s="36">
        <f t="shared" si="4"/>
        <v>-9650</v>
      </c>
    </row>
    <row r="18" spans="1:12" x14ac:dyDescent="0.25">
      <c r="A18" s="5">
        <v>14</v>
      </c>
      <c r="B18" s="3">
        <f t="shared" si="6"/>
        <v>12000</v>
      </c>
      <c r="C18" s="3">
        <f t="shared" si="1"/>
        <v>1.3374666846560019</v>
      </c>
      <c r="D18" s="3">
        <f t="shared" si="0"/>
        <v>8972.1861020309552</v>
      </c>
      <c r="F18" s="11">
        <v>14</v>
      </c>
      <c r="G18" s="12">
        <f>G17</f>
        <v>1750.0000000000002</v>
      </c>
      <c r="H18" s="12">
        <f t="shared" si="5"/>
        <v>600</v>
      </c>
      <c r="I18" s="12">
        <f t="shared" si="2"/>
        <v>1.3374666846560019</v>
      </c>
      <c r="J18" s="12">
        <f t="shared" si="3"/>
        <v>1757.0531116477289</v>
      </c>
      <c r="L18" s="36">
        <f t="shared" si="4"/>
        <v>-9650</v>
      </c>
    </row>
    <row r="19" spans="1:12" x14ac:dyDescent="0.25">
      <c r="A19" s="5">
        <v>15</v>
      </c>
      <c r="C19" s="3">
        <f t="shared" si="1"/>
        <v>1.3655360979668774</v>
      </c>
      <c r="F19" s="11">
        <v>15</v>
      </c>
      <c r="G19" s="12">
        <f t="shared" ref="G19:G22" si="8">G18</f>
        <v>1750.0000000000002</v>
      </c>
      <c r="H19" s="12"/>
      <c r="I19" s="12">
        <f t="shared" si="2"/>
        <v>1.3655360979668774</v>
      </c>
      <c r="J19" s="12">
        <f t="shared" si="3"/>
        <v>1281.5479595197405</v>
      </c>
      <c r="L19" s="36">
        <f t="shared" si="4"/>
        <v>1750.0000000000002</v>
      </c>
    </row>
    <row r="20" spans="1:12" x14ac:dyDescent="0.25">
      <c r="A20" s="5">
        <v>16</v>
      </c>
      <c r="C20" s="3">
        <f t="shared" si="1"/>
        <v>1.3941946040549087</v>
      </c>
      <c r="F20" s="11">
        <v>16</v>
      </c>
      <c r="G20" s="12">
        <f t="shared" si="8"/>
        <v>1750.0000000000002</v>
      </c>
      <c r="H20" s="12"/>
      <c r="I20" s="12">
        <f t="shared" si="2"/>
        <v>1.3941946040549087</v>
      </c>
      <c r="J20" s="12">
        <f t="shared" si="3"/>
        <v>1255.2049727564995</v>
      </c>
      <c r="L20" s="36">
        <f t="shared" si="4"/>
        <v>1750.0000000000002</v>
      </c>
    </row>
    <row r="21" spans="1:12" x14ac:dyDescent="0.25">
      <c r="A21" s="5">
        <v>17</v>
      </c>
      <c r="C21" s="3">
        <f t="shared" si="1"/>
        <v>1.4234545662102092</v>
      </c>
      <c r="F21" s="11">
        <v>17</v>
      </c>
      <c r="G21" s="12">
        <f t="shared" si="8"/>
        <v>1750.0000000000002</v>
      </c>
      <c r="H21" s="12"/>
      <c r="I21" s="12">
        <f t="shared" si="2"/>
        <v>1.4234545662102092</v>
      </c>
      <c r="J21" s="12">
        <f t="shared" si="3"/>
        <v>1229.403481882237</v>
      </c>
      <c r="L21" s="36">
        <f t="shared" si="4"/>
        <v>1750.0000000000002</v>
      </c>
    </row>
    <row r="22" spans="1:12" x14ac:dyDescent="0.25">
      <c r="A22" s="5">
        <v>18</v>
      </c>
      <c r="C22" s="3">
        <f t="shared" si="1"/>
        <v>1.453328607191263</v>
      </c>
      <c r="F22" s="11">
        <v>18</v>
      </c>
      <c r="G22" s="12">
        <f t="shared" si="8"/>
        <v>1750.0000000000002</v>
      </c>
      <c r="H22" s="12"/>
      <c r="I22" s="12">
        <f t="shared" si="2"/>
        <v>1.453328607191263</v>
      </c>
      <c r="J22" s="12">
        <f t="shared" si="3"/>
        <v>1204.1323561242568</v>
      </c>
      <c r="L22" s="36">
        <f t="shared" si="4"/>
        <v>1750.0000000000002</v>
      </c>
    </row>
    <row r="23" spans="1:12" x14ac:dyDescent="0.25">
      <c r="A23" s="5">
        <v>19</v>
      </c>
      <c r="C23" s="3">
        <f t="shared" si="1"/>
        <v>1.483829614670386</v>
      </c>
      <c r="F23" s="11">
        <v>19</v>
      </c>
      <c r="G23" s="12">
        <f>0.02*$H$2</f>
        <v>2000</v>
      </c>
      <c r="H23" s="12"/>
      <c r="I23" s="12">
        <f t="shared" si="2"/>
        <v>1.483829614670386</v>
      </c>
      <c r="J23" s="12">
        <f t="shared" si="3"/>
        <v>1347.8636497252246</v>
      </c>
      <c r="L23" s="36">
        <f t="shared" si="4"/>
        <v>2000</v>
      </c>
    </row>
    <row r="24" spans="1:12" x14ac:dyDescent="0.25">
      <c r="A24" s="5">
        <v>20</v>
      </c>
      <c r="C24" s="3">
        <f t="shared" si="1"/>
        <v>1.5149707467934737</v>
      </c>
      <c r="F24" s="11">
        <v>20</v>
      </c>
      <c r="G24" s="12">
        <f>G23</f>
        <v>2000</v>
      </c>
      <c r="H24" s="12"/>
      <c r="I24" s="12">
        <f t="shared" si="2"/>
        <v>1.5149707467934737</v>
      </c>
      <c r="J24" s="12">
        <f t="shared" si="3"/>
        <v>1320.157504184896</v>
      </c>
      <c r="L24" s="36">
        <f t="shared" si="4"/>
        <v>2000</v>
      </c>
    </row>
    <row r="25" spans="1:12" x14ac:dyDescent="0.25">
      <c r="A25" s="5">
        <v>21</v>
      </c>
      <c r="C25" s="3">
        <f t="shared" si="1"/>
        <v>1.5467654378564286</v>
      </c>
      <c r="F25" s="11">
        <v>21</v>
      </c>
      <c r="G25" s="12">
        <f t="shared" ref="G25:G29" si="9">G24</f>
        <v>2000</v>
      </c>
      <c r="H25" s="12"/>
      <c r="I25" s="12">
        <f t="shared" si="2"/>
        <v>1.5467654378564286</v>
      </c>
      <c r="J25" s="12">
        <f t="shared" si="3"/>
        <v>1293.0208750796</v>
      </c>
      <c r="L25" s="36">
        <f t="shared" si="4"/>
        <v>2000</v>
      </c>
    </row>
    <row r="26" spans="1:12" x14ac:dyDescent="0.25">
      <c r="A26" s="5">
        <v>22</v>
      </c>
      <c r="C26" s="3">
        <f t="shared" si="1"/>
        <v>1.5792274041007215</v>
      </c>
      <c r="F26" s="11">
        <v>22</v>
      </c>
      <c r="G26" s="12">
        <f t="shared" si="9"/>
        <v>2000</v>
      </c>
      <c r="H26" s="12"/>
      <c r="I26" s="12">
        <f t="shared" si="2"/>
        <v>1.5792274041007215</v>
      </c>
      <c r="J26" s="12">
        <f t="shared" si="3"/>
        <v>1266.4420556575158</v>
      </c>
      <c r="L26" s="36">
        <f t="shared" si="4"/>
        <v>2000</v>
      </c>
    </row>
    <row r="27" spans="1:12" x14ac:dyDescent="0.25">
      <c r="A27" s="5">
        <v>23</v>
      </c>
      <c r="C27" s="3">
        <f t="shared" si="1"/>
        <v>1.6123706496305832</v>
      </c>
      <c r="F27" s="11">
        <v>23</v>
      </c>
      <c r="G27" s="12">
        <f t="shared" si="9"/>
        <v>2000</v>
      </c>
      <c r="H27" s="12"/>
      <c r="I27" s="12">
        <f t="shared" si="2"/>
        <v>1.6123706496305832</v>
      </c>
      <c r="J27" s="12">
        <f t="shared" si="3"/>
        <v>1240.4095798061246</v>
      </c>
      <c r="L27" s="36">
        <f t="shared" si="4"/>
        <v>2000</v>
      </c>
    </row>
    <row r="28" spans="1:12" x14ac:dyDescent="0.25">
      <c r="A28" s="5">
        <v>24</v>
      </c>
      <c r="C28" s="3">
        <f t="shared" si="1"/>
        <v>1.6462094724543808</v>
      </c>
      <c r="F28" s="11">
        <v>24</v>
      </c>
      <c r="G28" s="12">
        <f t="shared" si="9"/>
        <v>2000</v>
      </c>
      <c r="H28" s="12"/>
      <c r="I28" s="12">
        <f t="shared" si="2"/>
        <v>1.6462094724543808</v>
      </c>
      <c r="J28" s="12">
        <f t="shared" si="3"/>
        <v>1214.9122171057263</v>
      </c>
      <c r="L28" s="36">
        <f t="shared" si="4"/>
        <v>2000</v>
      </c>
    </row>
    <row r="29" spans="1:12" x14ac:dyDescent="0.25">
      <c r="A29" s="5">
        <v>25</v>
      </c>
      <c r="C29" s="3">
        <f t="shared" si="1"/>
        <v>1.6807584706527809</v>
      </c>
      <c r="F29" s="11">
        <v>25</v>
      </c>
      <c r="G29" s="12">
        <f t="shared" si="9"/>
        <v>2000</v>
      </c>
      <c r="H29" s="12"/>
      <c r="I29" s="12">
        <f t="shared" si="2"/>
        <v>1.6807584706527809</v>
      </c>
      <c r="J29" s="12">
        <f t="shared" si="3"/>
        <v>1189.9389679846329</v>
      </c>
      <c r="L29" s="36">
        <f>SUM(G29:H30)-SUM(B29:B30)</f>
        <v>202000</v>
      </c>
    </row>
    <row r="30" spans="1:12" x14ac:dyDescent="0.25">
      <c r="A30" s="5">
        <v>25</v>
      </c>
      <c r="C30" s="3">
        <f t="shared" si="1"/>
        <v>1.6807584706527809</v>
      </c>
      <c r="F30" s="11">
        <v>25</v>
      </c>
      <c r="G30" s="12">
        <f>2*H2</f>
        <v>200000</v>
      </c>
      <c r="H30" s="12"/>
      <c r="I30" s="12">
        <f t="shared" si="2"/>
        <v>1.6807584706527809</v>
      </c>
      <c r="J30" s="12">
        <f t="shared" si="3"/>
        <v>118993.89679846329</v>
      </c>
      <c r="L30" s="36"/>
    </row>
    <row r="31" spans="1:12" x14ac:dyDescent="0.25">
      <c r="A31" s="5"/>
      <c r="C31" s="3"/>
      <c r="F31" s="13"/>
      <c r="G31" s="14"/>
      <c r="H31" s="14"/>
      <c r="I31" s="14"/>
      <c r="J31" s="12"/>
    </row>
    <row r="32" spans="1:12" ht="13" thickBot="1" x14ac:dyDescent="0.3">
      <c r="A32" s="16" t="s">
        <v>4</v>
      </c>
      <c r="B32" s="18">
        <f>SUM(B4:B31)</f>
        <v>180000</v>
      </c>
      <c r="C32" s="17"/>
      <c r="D32" s="8">
        <f>SUM(D4:D31)</f>
        <v>156270.92476147282</v>
      </c>
      <c r="F32" s="16" t="s">
        <v>4</v>
      </c>
      <c r="G32" s="18">
        <f>SUM(G4:G30)</f>
        <v>239500</v>
      </c>
      <c r="H32" s="18"/>
      <c r="I32" s="17"/>
      <c r="J32" s="8">
        <f>SUM(J4:J31)</f>
        <v>156270.6958477929</v>
      </c>
    </row>
    <row r="33" spans="2:2" ht="13" thickTop="1" x14ac:dyDescent="0.25"/>
    <row r="37" spans="2:2" x14ac:dyDescent="0.25">
      <c r="B37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62"/>
  <sheetViews>
    <sheetView tabSelected="1" workbookViewId="0">
      <selection activeCell="D37" sqref="D37"/>
    </sheetView>
  </sheetViews>
  <sheetFormatPr defaultColWidth="9.1796875" defaultRowHeight="20.5" x14ac:dyDescent="0.45"/>
  <cols>
    <col min="1" max="1" width="32" style="20" bestFit="1" customWidth="1"/>
    <col min="2" max="3" width="33.81640625" style="20" bestFit="1" customWidth="1"/>
    <col min="4" max="4" width="33" style="20" bestFit="1" customWidth="1"/>
    <col min="5" max="16384" width="9.1796875" style="20"/>
  </cols>
  <sheetData>
    <row r="2" spans="1:4" ht="23" x14ac:dyDescent="0.5">
      <c r="A2" s="34" t="s">
        <v>24</v>
      </c>
      <c r="B2" s="31" t="s">
        <v>33</v>
      </c>
      <c r="C2" s="31" t="s">
        <v>34</v>
      </c>
      <c r="D2" s="31" t="s">
        <v>35</v>
      </c>
    </row>
    <row r="3" spans="1:4" ht="23" x14ac:dyDescent="0.5">
      <c r="A3" s="35"/>
      <c r="B3" s="32"/>
      <c r="C3" s="32"/>
      <c r="D3" s="32"/>
    </row>
    <row r="4" spans="1:4" ht="23" x14ac:dyDescent="0.5">
      <c r="A4" s="21" t="s">
        <v>7</v>
      </c>
      <c r="B4" s="22">
        <f>35000*12</f>
        <v>420000</v>
      </c>
      <c r="C4" s="22">
        <f>35000*12</f>
        <v>420000</v>
      </c>
      <c r="D4" s="22">
        <f>35000*12</f>
        <v>420000</v>
      </c>
    </row>
    <row r="5" spans="1:4" ht="23" x14ac:dyDescent="0.5">
      <c r="A5" s="21" t="s">
        <v>21</v>
      </c>
      <c r="B5" s="22">
        <v>100000</v>
      </c>
      <c r="C5" s="22">
        <v>100000</v>
      </c>
      <c r="D5" s="22">
        <v>100000</v>
      </c>
    </row>
    <row r="6" spans="1:4" ht="23" x14ac:dyDescent="0.5">
      <c r="A6" s="21" t="s">
        <v>8</v>
      </c>
      <c r="B6" s="22"/>
      <c r="C6" s="22"/>
      <c r="D6" s="22"/>
    </row>
    <row r="7" spans="1:4" ht="23" x14ac:dyDescent="0.5">
      <c r="A7" s="21" t="s">
        <v>9</v>
      </c>
      <c r="B7" s="22">
        <f>60000+30000</f>
        <v>90000</v>
      </c>
      <c r="C7" s="22">
        <f>60000+30000</f>
        <v>90000</v>
      </c>
      <c r="D7" s="22">
        <f>60000+30000</f>
        <v>90000</v>
      </c>
    </row>
    <row r="8" spans="1:4" ht="23" x14ac:dyDescent="0.5">
      <c r="A8" s="21" t="s">
        <v>10</v>
      </c>
      <c r="B8" s="22"/>
      <c r="C8" s="22"/>
      <c r="D8" s="22"/>
    </row>
    <row r="9" spans="1:4" ht="23" x14ac:dyDescent="0.5">
      <c r="A9" s="21" t="s">
        <v>22</v>
      </c>
      <c r="B9" s="23">
        <f>B4-B5-SUM(B7:B8)</f>
        <v>230000</v>
      </c>
      <c r="C9" s="23">
        <f>C4-C5-SUM(C7:C8)</f>
        <v>230000</v>
      </c>
      <c r="D9" s="23">
        <f>D4-D5-SUM(D7:D8)</f>
        <v>230000</v>
      </c>
    </row>
    <row r="10" spans="1:4" x14ac:dyDescent="0.45">
      <c r="A10" s="24" t="s">
        <v>11</v>
      </c>
      <c r="B10" s="25"/>
      <c r="C10" s="25"/>
      <c r="D10" s="25"/>
    </row>
    <row r="11" spans="1:4" x14ac:dyDescent="0.45">
      <c r="A11" s="27" t="s">
        <v>12</v>
      </c>
      <c r="B11" s="28">
        <f>IF(B9&lt;150000,B9,150000)</f>
        <v>150000</v>
      </c>
      <c r="C11" s="28">
        <f>IF(C9&lt;150000,C9,150000)</f>
        <v>150000</v>
      </c>
      <c r="D11" s="28">
        <f>IF(D9&lt;150000,D9,150000)</f>
        <v>150000</v>
      </c>
    </row>
    <row r="12" spans="1:4" x14ac:dyDescent="0.45">
      <c r="A12" s="27" t="s">
        <v>13</v>
      </c>
      <c r="B12" s="28">
        <f>IF(B9-150000&lt;=0,0,IF(B9-150000&lt;=150000,B9-150000,150000))</f>
        <v>80000</v>
      </c>
      <c r="C12" s="28">
        <f>IF(C9-150000&lt;=0,0,IF(C9-150000&lt;=150000,C9-150000,150000))</f>
        <v>80000</v>
      </c>
      <c r="D12" s="28">
        <f>IF(D9-150000&lt;=0,0,IF(D9-150000&lt;=150000,D9-150000,150000))</f>
        <v>80000</v>
      </c>
    </row>
    <row r="13" spans="1:4" x14ac:dyDescent="0.45">
      <c r="A13" s="27" t="s">
        <v>14</v>
      </c>
      <c r="B13" s="28">
        <f>IF(B9-300000&lt;=0,0,IF(B9-300000&lt;=200000,B9-300000,200000))</f>
        <v>0</v>
      </c>
      <c r="C13" s="28">
        <f>IF(C9-300000&lt;=0,0,IF(C9-300000&lt;=200000,C9-300000,200000))</f>
        <v>0</v>
      </c>
      <c r="D13" s="28">
        <f>IF(D9-300000&lt;=0,0,IF(D9-300000&lt;=200000,D9-300000,200000))</f>
        <v>0</v>
      </c>
    </row>
    <row r="14" spans="1:4" x14ac:dyDescent="0.45">
      <c r="A14" s="27" t="s">
        <v>16</v>
      </c>
      <c r="B14" s="28">
        <f>IF(B9-500000&lt;=0,0,IF(B9-500000&lt;=250000,B9-500000,250000))</f>
        <v>0</v>
      </c>
      <c r="C14" s="28">
        <f>IF(C9-500000&lt;=0,0,IF(C9-500000&lt;=250000,C9-500000,250000))</f>
        <v>0</v>
      </c>
      <c r="D14" s="28">
        <f>IF(D9-500000&lt;=0,0,IF(D9-500000&lt;=250000,D9-500000,250000))</f>
        <v>0</v>
      </c>
    </row>
    <row r="15" spans="1:4" x14ac:dyDescent="0.45">
      <c r="A15" s="27" t="s">
        <v>17</v>
      </c>
      <c r="B15" s="28">
        <f>IF(B9-750000&lt;=0,0,IF(B9-750000&lt;=250000,B9-750000,250000))</f>
        <v>0</v>
      </c>
      <c r="C15" s="28">
        <f>IF(C9-750000&lt;=0,0,IF(C9-750000&lt;=250000,C9-750000,250000))</f>
        <v>0</v>
      </c>
      <c r="D15" s="28">
        <f>IF(D9-750000&lt;=0,0,IF(D9-750000&lt;=250000,D9-750000,250000))</f>
        <v>0</v>
      </c>
    </row>
    <row r="16" spans="1:4" x14ac:dyDescent="0.45">
      <c r="A16" s="27" t="s">
        <v>18</v>
      </c>
      <c r="B16" s="28">
        <f>IF(B9-1000000&lt;=0,0,IF(B9-1000000&lt;=1000000,B9-1000000,1000000))</f>
        <v>0</v>
      </c>
      <c r="C16" s="28">
        <f>IF(C9-1000000&lt;=0,0,IF(C9-1000000&lt;=1000000,C9-1000000,1000000))</f>
        <v>0</v>
      </c>
      <c r="D16" s="28">
        <f>IF(D9-1000000&lt;=0,0,IF(D9-1000000&lt;=1000000,D9-1000000,1000000))</f>
        <v>0</v>
      </c>
    </row>
    <row r="17" spans="1:4" hidden="1" x14ac:dyDescent="0.45">
      <c r="A17" s="27" t="s">
        <v>26</v>
      </c>
      <c r="B17" s="28">
        <f>IF(B9-2000000&lt;=0,0,IF(B9-2000000&lt;=3000000,B9-2000000,3000000))</f>
        <v>0</v>
      </c>
      <c r="C17" s="28">
        <f>IF(C9-2000000&lt;=0,0,IF(C9-2000000&lt;=3000000,C9-2000000,3000000))</f>
        <v>0</v>
      </c>
      <c r="D17" s="28">
        <f>IF(D9-2000000&lt;=0,0,IF(D9-2000000&lt;=3000000,D9-2000000,3000000))</f>
        <v>0</v>
      </c>
    </row>
    <row r="18" spans="1:4" hidden="1" x14ac:dyDescent="0.45">
      <c r="A18" s="27" t="s">
        <v>27</v>
      </c>
      <c r="B18" s="28">
        <f>IF(B9-5000000&lt;=0,0,B9-5000000)</f>
        <v>0</v>
      </c>
      <c r="C18" s="28">
        <f>IF(C9-5000000&lt;=0,0,C9-5000000)</f>
        <v>0</v>
      </c>
      <c r="D18" s="28">
        <f>IF(D9-5000000&lt;=0,0,D9-5000000)</f>
        <v>0</v>
      </c>
    </row>
    <row r="19" spans="1:4" x14ac:dyDescent="0.45">
      <c r="A19" s="24" t="s">
        <v>15</v>
      </c>
      <c r="B19" s="26"/>
      <c r="C19" s="26"/>
      <c r="D19" s="26"/>
    </row>
    <row r="20" spans="1:4" x14ac:dyDescent="0.45">
      <c r="A20" s="27" t="s">
        <v>12</v>
      </c>
      <c r="B20" s="28">
        <f>0*B11</f>
        <v>0</v>
      </c>
      <c r="C20" s="28">
        <f>0*C11</f>
        <v>0</v>
      </c>
      <c r="D20" s="28">
        <f>0*D11</f>
        <v>0</v>
      </c>
    </row>
    <row r="21" spans="1:4" x14ac:dyDescent="0.45">
      <c r="A21" s="27" t="s">
        <v>13</v>
      </c>
      <c r="B21" s="28">
        <f>0.05*B12</f>
        <v>4000</v>
      </c>
      <c r="C21" s="28">
        <f>0.05*C12</f>
        <v>4000</v>
      </c>
      <c r="D21" s="28">
        <f>0.05*D12</f>
        <v>4000</v>
      </c>
    </row>
    <row r="22" spans="1:4" x14ac:dyDescent="0.45">
      <c r="A22" s="27" t="s">
        <v>14</v>
      </c>
      <c r="B22" s="28">
        <f>0.1*B13</f>
        <v>0</v>
      </c>
      <c r="C22" s="28">
        <f>0.1*C13</f>
        <v>0</v>
      </c>
      <c r="D22" s="28">
        <f>0.1*D13</f>
        <v>0</v>
      </c>
    </row>
    <row r="23" spans="1:4" x14ac:dyDescent="0.45">
      <c r="A23" s="27" t="s">
        <v>16</v>
      </c>
      <c r="B23" s="28">
        <f>0.15*B14</f>
        <v>0</v>
      </c>
      <c r="C23" s="28">
        <f>0.15*C14</f>
        <v>0</v>
      </c>
      <c r="D23" s="28">
        <f>0.15*D14</f>
        <v>0</v>
      </c>
    </row>
    <row r="24" spans="1:4" x14ac:dyDescent="0.45">
      <c r="A24" s="27" t="s">
        <v>17</v>
      </c>
      <c r="B24" s="28">
        <f>0.2*B15</f>
        <v>0</v>
      </c>
      <c r="C24" s="28">
        <f>0.2*C15</f>
        <v>0</v>
      </c>
      <c r="D24" s="28">
        <f>0.2*D15</f>
        <v>0</v>
      </c>
    </row>
    <row r="25" spans="1:4" x14ac:dyDescent="0.45">
      <c r="A25" s="27" t="s">
        <v>18</v>
      </c>
      <c r="B25" s="28">
        <f>0.25*B16</f>
        <v>0</v>
      </c>
      <c r="C25" s="28">
        <f>0.25*C16</f>
        <v>0</v>
      </c>
      <c r="D25" s="28">
        <f>0.25*D16</f>
        <v>0</v>
      </c>
    </row>
    <row r="26" spans="1:4" hidden="1" x14ac:dyDescent="0.45">
      <c r="A26" s="27" t="s">
        <v>19</v>
      </c>
      <c r="B26" s="28">
        <f>0.3*B17</f>
        <v>0</v>
      </c>
      <c r="C26" s="28">
        <f>0.3*C17</f>
        <v>0</v>
      </c>
      <c r="D26" s="28">
        <f>0.3*D17</f>
        <v>0</v>
      </c>
    </row>
    <row r="27" spans="1:4" hidden="1" x14ac:dyDescent="0.45">
      <c r="A27" s="27" t="s">
        <v>27</v>
      </c>
      <c r="B27" s="28">
        <f>0.35*B18</f>
        <v>0</v>
      </c>
      <c r="C27" s="28">
        <f>0.35*C18</f>
        <v>0</v>
      </c>
      <c r="D27" s="28">
        <f>0.35*D18</f>
        <v>0</v>
      </c>
    </row>
    <row r="28" spans="1:4" ht="23" x14ac:dyDescent="0.5">
      <c r="A28" s="29" t="s">
        <v>20</v>
      </c>
      <c r="B28" s="30">
        <f>SUM(B20:B27)</f>
        <v>4000</v>
      </c>
      <c r="C28" s="30">
        <f>SUM(C20:C27)</f>
        <v>4000</v>
      </c>
      <c r="D28" s="30">
        <f>SUM(D20:D27)</f>
        <v>4000</v>
      </c>
    </row>
    <row r="30" spans="1:4" ht="23" x14ac:dyDescent="0.5">
      <c r="A30" s="34" t="s">
        <v>23</v>
      </c>
      <c r="B30" s="31" t="s">
        <v>33</v>
      </c>
      <c r="C30" s="31" t="s">
        <v>34</v>
      </c>
      <c r="D30" s="31" t="s">
        <v>35</v>
      </c>
    </row>
    <row r="31" spans="1:4" ht="23" x14ac:dyDescent="0.5">
      <c r="A31" s="35"/>
      <c r="B31" s="32"/>
      <c r="C31" s="32"/>
      <c r="D31" s="32"/>
    </row>
    <row r="32" spans="1:4" ht="23" x14ac:dyDescent="0.5">
      <c r="A32" s="21" t="s">
        <v>7</v>
      </c>
      <c r="B32" s="22">
        <f>35000*12</f>
        <v>420000</v>
      </c>
      <c r="C32" s="22">
        <f>35000*12</f>
        <v>420000</v>
      </c>
      <c r="D32" s="22">
        <f>35000*12</f>
        <v>420000</v>
      </c>
    </row>
    <row r="33" spans="1:4" ht="23" x14ac:dyDescent="0.5">
      <c r="A33" s="21" t="s">
        <v>21</v>
      </c>
      <c r="B33" s="22">
        <v>100000</v>
      </c>
      <c r="C33" s="22">
        <v>100000</v>
      </c>
      <c r="D33" s="22">
        <v>100000</v>
      </c>
    </row>
    <row r="34" spans="1:4" ht="23" x14ac:dyDescent="0.5">
      <c r="A34" s="21" t="s">
        <v>8</v>
      </c>
      <c r="B34" s="22"/>
      <c r="C34" s="22"/>
      <c r="D34" s="22"/>
    </row>
    <row r="35" spans="1:4" ht="23" x14ac:dyDescent="0.5">
      <c r="A35" s="21" t="s">
        <v>9</v>
      </c>
      <c r="B35" s="22">
        <f>60000+30000</f>
        <v>90000</v>
      </c>
      <c r="C35" s="22">
        <f>60000+30000</f>
        <v>90000</v>
      </c>
      <c r="D35" s="22">
        <f>60000+30000</f>
        <v>90000</v>
      </c>
    </row>
    <row r="36" spans="1:4" ht="23" x14ac:dyDescent="0.5">
      <c r="A36" s="21" t="s">
        <v>10</v>
      </c>
      <c r="B36" s="22">
        <v>20000</v>
      </c>
      <c r="C36" s="22">
        <v>99000</v>
      </c>
      <c r="D36" s="22">
        <v>12000</v>
      </c>
    </row>
    <row r="37" spans="1:4" ht="23" x14ac:dyDescent="0.5">
      <c r="A37" s="21" t="s">
        <v>22</v>
      </c>
      <c r="B37" s="23">
        <f>B32-B33-SUM(B35:B36)</f>
        <v>210000</v>
      </c>
      <c r="C37" s="23">
        <f>C32-C33-SUM(C35:C36)</f>
        <v>131000</v>
      </c>
      <c r="D37" s="23">
        <f>D32-D33-SUM(D35:D36)</f>
        <v>218000</v>
      </c>
    </row>
    <row r="38" spans="1:4" x14ac:dyDescent="0.45">
      <c r="A38" s="24" t="s">
        <v>11</v>
      </c>
      <c r="B38" s="25"/>
      <c r="C38" s="25"/>
      <c r="D38" s="25"/>
    </row>
    <row r="39" spans="1:4" x14ac:dyDescent="0.45">
      <c r="A39" s="27" t="s">
        <v>12</v>
      </c>
      <c r="B39" s="28">
        <f>IF(B37&lt;150000,B37,150000)</f>
        <v>150000</v>
      </c>
      <c r="C39" s="28">
        <f>IF(C37&lt;150000,C37,150000)</f>
        <v>131000</v>
      </c>
      <c r="D39" s="28">
        <f>IF(D37&lt;150000,D37,150000)</f>
        <v>150000</v>
      </c>
    </row>
    <row r="40" spans="1:4" x14ac:dyDescent="0.45">
      <c r="A40" s="27" t="s">
        <v>13</v>
      </c>
      <c r="B40" s="28">
        <f>IF(B37-150000&lt;=0,0,IF(B37-150000&lt;=150000,B37-150000,150000))</f>
        <v>60000</v>
      </c>
      <c r="C40" s="28">
        <f>IF(C37-150000&lt;=0,0,IF(C37-150000&lt;=150000,C37-150000,150000))</f>
        <v>0</v>
      </c>
      <c r="D40" s="28">
        <f>IF(D37-150000&lt;=0,0,IF(D37-150000&lt;=150000,D37-150000,150000))</f>
        <v>68000</v>
      </c>
    </row>
    <row r="41" spans="1:4" x14ac:dyDescent="0.45">
      <c r="A41" s="27" t="s">
        <v>14</v>
      </c>
      <c r="B41" s="28">
        <f>IF(B37-300000&lt;=0,0,IF(B37-300000&lt;=200000,B37-300000,200000))</f>
        <v>0</v>
      </c>
      <c r="C41" s="28">
        <f>IF(C37-300000&lt;=0,0,IF(C37-300000&lt;=200000,C37-300000,200000))</f>
        <v>0</v>
      </c>
      <c r="D41" s="28">
        <f>IF(D37-300000&lt;=0,0,IF(D37-300000&lt;=200000,D37-300000,200000))</f>
        <v>0</v>
      </c>
    </row>
    <row r="42" spans="1:4" x14ac:dyDescent="0.45">
      <c r="A42" s="27" t="s">
        <v>16</v>
      </c>
      <c r="B42" s="28">
        <f>IF(B37-500000&lt;=0,0,IF(B37-500000&lt;=250000,B37-500000,250000))</f>
        <v>0</v>
      </c>
      <c r="C42" s="28">
        <f>IF(C37-500000&lt;=0,0,IF(C37-500000&lt;=250000,C37-500000,250000))</f>
        <v>0</v>
      </c>
      <c r="D42" s="28">
        <f>IF(D37-500000&lt;=0,0,IF(D37-500000&lt;=250000,D37-500000,250000))</f>
        <v>0</v>
      </c>
    </row>
    <row r="43" spans="1:4" x14ac:dyDescent="0.45">
      <c r="A43" s="27" t="s">
        <v>17</v>
      </c>
      <c r="B43" s="28">
        <f>IF(B37-750000&lt;=0,0,IF(B37-750000&lt;=250000,B37-750000,250000))</f>
        <v>0</v>
      </c>
      <c r="C43" s="28">
        <f>IF(C37-750000&lt;=0,0,IF(C37-750000&lt;=250000,C37-750000,250000))</f>
        <v>0</v>
      </c>
      <c r="D43" s="28">
        <f>IF(D37-750000&lt;=0,0,IF(D37-750000&lt;=250000,D37-750000,250000))</f>
        <v>0</v>
      </c>
    </row>
    <row r="44" spans="1:4" x14ac:dyDescent="0.45">
      <c r="A44" s="27" t="s">
        <v>18</v>
      </c>
      <c r="B44" s="28">
        <f>IF(B37-1000000&lt;=0,0,IF(B37-1000000&lt;=1000000,B37-1000000,1000000))</f>
        <v>0</v>
      </c>
      <c r="C44" s="28">
        <f>IF(C37-1000000&lt;=0,0,IF(C37-1000000&lt;=1000000,C37-1000000,1000000))</f>
        <v>0</v>
      </c>
      <c r="D44" s="28">
        <f>IF(D37-1000000&lt;=0,0,IF(D37-1000000&lt;=1000000,D37-1000000,1000000))</f>
        <v>0</v>
      </c>
    </row>
    <row r="45" spans="1:4" hidden="1" x14ac:dyDescent="0.45">
      <c r="A45" s="27" t="s">
        <v>26</v>
      </c>
      <c r="B45" s="28">
        <f>IF(B37-2000000&lt;=0,0,IF(B37-2000000&lt;=3000000,B37-2000000,3000000))</f>
        <v>0</v>
      </c>
      <c r="C45" s="28">
        <f>IF(C37-2000000&lt;=0,0,IF(C37-2000000&lt;=3000000,C37-2000000,3000000))</f>
        <v>0</v>
      </c>
      <c r="D45" s="28">
        <f>IF(D37-2000000&lt;=0,0,IF(D37-2000000&lt;=3000000,D37-2000000,3000000))</f>
        <v>0</v>
      </c>
    </row>
    <row r="46" spans="1:4" hidden="1" x14ac:dyDescent="0.45">
      <c r="A46" s="27" t="s">
        <v>27</v>
      </c>
      <c r="B46" s="28">
        <f>IF(B37-5000000&lt;=0,0,B37-5000000)</f>
        <v>0</v>
      </c>
      <c r="C46" s="28">
        <f>IF(C37-5000000&lt;=0,0,C37-5000000)</f>
        <v>0</v>
      </c>
      <c r="D46" s="28">
        <f>IF(D37-5000000&lt;=0,0,D37-5000000)</f>
        <v>0</v>
      </c>
    </row>
    <row r="47" spans="1:4" x14ac:dyDescent="0.45">
      <c r="A47" s="24" t="s">
        <v>15</v>
      </c>
      <c r="B47" s="26"/>
      <c r="C47" s="26"/>
      <c r="D47" s="26"/>
    </row>
    <row r="48" spans="1:4" x14ac:dyDescent="0.45">
      <c r="A48" s="27" t="s">
        <v>12</v>
      </c>
      <c r="B48" s="28">
        <f>0*B39</f>
        <v>0</v>
      </c>
      <c r="C48" s="28">
        <f>0*C39</f>
        <v>0</v>
      </c>
      <c r="D48" s="28">
        <f>0*D39</f>
        <v>0</v>
      </c>
    </row>
    <row r="49" spans="1:4" x14ac:dyDescent="0.45">
      <c r="A49" s="27" t="s">
        <v>13</v>
      </c>
      <c r="B49" s="28">
        <f>0.05*B40</f>
        <v>3000</v>
      </c>
      <c r="C49" s="28">
        <f>0.05*C40</f>
        <v>0</v>
      </c>
      <c r="D49" s="28">
        <f>0.05*D40</f>
        <v>3400</v>
      </c>
    </row>
    <row r="50" spans="1:4" x14ac:dyDescent="0.45">
      <c r="A50" s="27" t="s">
        <v>14</v>
      </c>
      <c r="B50" s="28">
        <f>0.1*B41</f>
        <v>0</v>
      </c>
      <c r="C50" s="28">
        <f>0.1*C41</f>
        <v>0</v>
      </c>
      <c r="D50" s="28">
        <f>0.1*D41</f>
        <v>0</v>
      </c>
    </row>
    <row r="51" spans="1:4" x14ac:dyDescent="0.45">
      <c r="A51" s="27" t="s">
        <v>16</v>
      </c>
      <c r="B51" s="28">
        <f>0.15*B42</f>
        <v>0</v>
      </c>
      <c r="C51" s="28">
        <f>0.15*C42</f>
        <v>0</v>
      </c>
      <c r="D51" s="28">
        <f>0.15*D42</f>
        <v>0</v>
      </c>
    </row>
    <row r="52" spans="1:4" x14ac:dyDescent="0.45">
      <c r="A52" s="27" t="s">
        <v>17</v>
      </c>
      <c r="B52" s="28">
        <f>0.2*B43</f>
        <v>0</v>
      </c>
      <c r="C52" s="28">
        <f>0.2*C43</f>
        <v>0</v>
      </c>
      <c r="D52" s="28">
        <f>0.2*D43</f>
        <v>0</v>
      </c>
    </row>
    <row r="53" spans="1:4" x14ac:dyDescent="0.45">
      <c r="A53" s="27" t="s">
        <v>18</v>
      </c>
      <c r="B53" s="28">
        <f>0.25*B44</f>
        <v>0</v>
      </c>
      <c r="C53" s="28">
        <f>0.25*C44</f>
        <v>0</v>
      </c>
      <c r="D53" s="28">
        <f>0.25*D44</f>
        <v>0</v>
      </c>
    </row>
    <row r="54" spans="1:4" hidden="1" x14ac:dyDescent="0.45">
      <c r="A54" s="27" t="s">
        <v>19</v>
      </c>
      <c r="B54" s="28">
        <f>0.3*B45</f>
        <v>0</v>
      </c>
      <c r="C54" s="28">
        <f>0.3*C45</f>
        <v>0</v>
      </c>
      <c r="D54" s="28">
        <f>0.3*D45</f>
        <v>0</v>
      </c>
    </row>
    <row r="55" spans="1:4" hidden="1" x14ac:dyDescent="0.45">
      <c r="A55" s="27" t="s">
        <v>27</v>
      </c>
      <c r="B55" s="28">
        <f>0.35*B46</f>
        <v>0</v>
      </c>
      <c r="C55" s="28">
        <f>0.35*C46</f>
        <v>0</v>
      </c>
      <c r="D55" s="28">
        <f>0.35*D46</f>
        <v>0</v>
      </c>
    </row>
    <row r="56" spans="1:4" ht="23" x14ac:dyDescent="0.5">
      <c r="A56" s="29" t="s">
        <v>20</v>
      </c>
      <c r="B56" s="30">
        <f>SUM(B48:B55)</f>
        <v>3000</v>
      </c>
      <c r="C56" s="30">
        <f>SUM(C48:C55)</f>
        <v>0</v>
      </c>
      <c r="D56" s="30">
        <f>SUM(D48:D55)</f>
        <v>3400</v>
      </c>
    </row>
    <row r="58" spans="1:4" ht="23" x14ac:dyDescent="0.5">
      <c r="A58" s="34"/>
      <c r="B58" s="31" t="s">
        <v>33</v>
      </c>
      <c r="C58" s="31" t="s">
        <v>34</v>
      </c>
      <c r="D58" s="31" t="s">
        <v>35</v>
      </c>
    </row>
    <row r="59" spans="1:4" ht="23" x14ac:dyDescent="0.5">
      <c r="A59" s="35"/>
      <c r="B59" s="32"/>
      <c r="C59" s="32"/>
      <c r="D59" s="32"/>
    </row>
    <row r="60" spans="1:4" ht="23" x14ac:dyDescent="0.5">
      <c r="A60" s="33" t="s">
        <v>29</v>
      </c>
      <c r="B60" s="22">
        <f>B28</f>
        <v>4000</v>
      </c>
      <c r="C60" s="22">
        <f>C28</f>
        <v>4000</v>
      </c>
      <c r="D60" s="22">
        <f>D28</f>
        <v>4000</v>
      </c>
    </row>
    <row r="61" spans="1:4" ht="23" x14ac:dyDescent="0.5">
      <c r="A61" s="33" t="s">
        <v>30</v>
      </c>
      <c r="B61" s="22">
        <f>B56</f>
        <v>3000</v>
      </c>
      <c r="C61" s="22">
        <f>C56</f>
        <v>0</v>
      </c>
      <c r="D61" s="22">
        <f>D56</f>
        <v>3400</v>
      </c>
    </row>
    <row r="62" spans="1:4" ht="23" x14ac:dyDescent="0.5">
      <c r="A62" s="29" t="s">
        <v>28</v>
      </c>
      <c r="B62" s="30">
        <f>B60-B61</f>
        <v>1000</v>
      </c>
      <c r="C62" s="30">
        <f>C60-C61</f>
        <v>4000</v>
      </c>
      <c r="D62" s="30">
        <f>D60-D61</f>
        <v>600</v>
      </c>
    </row>
  </sheetData>
  <mergeCells count="3">
    <mergeCell ref="A2:A3"/>
    <mergeCell ref="A30:A31"/>
    <mergeCell ref="A58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Policy1</vt:lpstr>
      <vt:lpstr>Policy2</vt:lpstr>
      <vt:lpstr>Policy3</vt:lpstr>
      <vt:lpstr>PIT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2010-01-12T00:35:46Z</dcterms:created>
  <dcterms:modified xsi:type="dcterms:W3CDTF">2018-09-04T02:55:01Z</dcterms:modified>
</cp:coreProperties>
</file>